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BUR\echange\DRH\Rémi\Enquête égalité professionnelle\"/>
    </mc:Choice>
  </mc:AlternateContent>
  <bookViews>
    <workbookView xWindow="0" yWindow="0" windowWidth="23040" windowHeight="9072" tabRatio="675"/>
  </bookViews>
  <sheets>
    <sheet name="1. Rém. brute moy titulaires" sheetId="4" r:id="rId1"/>
    <sheet name="2. Rém. brute moy contract perm" sheetId="5" r:id="rId2"/>
    <sheet name="Indicateurs 3. 4. 5. et RECAP" sheetId="2" r:id="rId3"/>
  </sheets>
  <definedNames>
    <definedName name="_xlnm.Print_Area" localSheetId="0">'1. Rém. brute moy titulaires'!$A$1:$K$57</definedName>
    <definedName name="_xlnm.Print_Area" localSheetId="1">'2. Rém. brute moy contract perm'!$A$1:$K$57</definedName>
    <definedName name="_xlnm.Print_Area" localSheetId="2">'Indicateurs 3. 4. 5. et RECAP'!$A$1:$D$44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9" i="5" l="1"/>
  <c r="E39" i="5"/>
  <c r="H36" i="5"/>
  <c r="E36" i="5"/>
  <c r="H31" i="5"/>
  <c r="J31" i="5" s="1"/>
  <c r="K31" i="5" s="1"/>
  <c r="E31" i="5"/>
  <c r="H30" i="5"/>
  <c r="E30" i="5"/>
  <c r="H29" i="5"/>
  <c r="E29" i="5"/>
  <c r="H28" i="5"/>
  <c r="J28" i="5" s="1"/>
  <c r="K28" i="5" s="1"/>
  <c r="E28" i="5"/>
  <c r="H27" i="5"/>
  <c r="E27" i="5"/>
  <c r="H26" i="5"/>
  <c r="E26" i="5"/>
  <c r="H25" i="5"/>
  <c r="E25" i="5"/>
  <c r="H24" i="5"/>
  <c r="J24" i="5" s="1"/>
  <c r="K24" i="5" s="1"/>
  <c r="E24" i="5"/>
  <c r="H23" i="5"/>
  <c r="E23" i="5"/>
  <c r="H22" i="5"/>
  <c r="E22" i="5"/>
  <c r="H21" i="5"/>
  <c r="E21" i="5"/>
  <c r="H19" i="5"/>
  <c r="E19" i="5"/>
  <c r="H18" i="5"/>
  <c r="E18" i="5"/>
  <c r="H17" i="5"/>
  <c r="E17" i="5"/>
  <c r="H16" i="5"/>
  <c r="E16" i="5"/>
  <c r="H15" i="5"/>
  <c r="E15" i="5"/>
  <c r="H43" i="4"/>
  <c r="J43" i="4" s="1"/>
  <c r="K43" i="4" s="1"/>
  <c r="E43" i="4"/>
  <c r="H40" i="4"/>
  <c r="J40" i="4" s="1"/>
  <c r="K40" i="4" s="1"/>
  <c r="E40" i="4"/>
  <c r="H39" i="4"/>
  <c r="E39" i="4"/>
  <c r="H38" i="4"/>
  <c r="E38" i="4"/>
  <c r="H37" i="4"/>
  <c r="J37" i="4" s="1"/>
  <c r="K37" i="4" s="1"/>
  <c r="E37" i="4"/>
  <c r="H35" i="4"/>
  <c r="J35" i="4" s="1"/>
  <c r="K35" i="4" s="1"/>
  <c r="E35" i="4"/>
  <c r="H34" i="4"/>
  <c r="J34" i="4" s="1"/>
  <c r="K34" i="4" s="1"/>
  <c r="E34" i="4"/>
  <c r="H33" i="4"/>
  <c r="J33" i="4" s="1"/>
  <c r="K33" i="4" s="1"/>
  <c r="E33" i="4"/>
  <c r="H32" i="4"/>
  <c r="J32" i="4" s="1"/>
  <c r="K32" i="4" s="1"/>
  <c r="E32" i="4"/>
  <c r="H31" i="4"/>
  <c r="J31" i="4" s="1"/>
  <c r="K31" i="4" s="1"/>
  <c r="E31" i="4"/>
  <c r="H30" i="4"/>
  <c r="J30" i="4" s="1"/>
  <c r="K30" i="4" s="1"/>
  <c r="E30" i="4"/>
  <c r="H29" i="4"/>
  <c r="J29" i="4" s="1"/>
  <c r="K29" i="4" s="1"/>
  <c r="E29" i="4"/>
  <c r="H28" i="4"/>
  <c r="J28" i="4" s="1"/>
  <c r="K28" i="4" s="1"/>
  <c r="E28" i="4"/>
  <c r="H27" i="4"/>
  <c r="E27" i="4"/>
  <c r="H26" i="4"/>
  <c r="E26" i="4"/>
  <c r="H25" i="4"/>
  <c r="J25" i="4" s="1"/>
  <c r="K25" i="4" s="1"/>
  <c r="E25" i="4"/>
  <c r="H24" i="4"/>
  <c r="E24" i="4"/>
  <c r="H23" i="4"/>
  <c r="E23" i="4"/>
  <c r="H22" i="4"/>
  <c r="J22" i="4" s="1"/>
  <c r="K22" i="4" s="1"/>
  <c r="E22" i="4"/>
  <c r="H21" i="4"/>
  <c r="J21" i="4" s="1"/>
  <c r="K21" i="4" s="1"/>
  <c r="E21" i="4"/>
  <c r="H20" i="4"/>
  <c r="J20" i="4" s="1"/>
  <c r="K20" i="4" s="1"/>
  <c r="E20" i="4"/>
  <c r="H19" i="4"/>
  <c r="J19" i="4" s="1"/>
  <c r="K19" i="4" s="1"/>
  <c r="E19" i="4"/>
  <c r="J26" i="5" l="1"/>
  <c r="K26" i="5" s="1"/>
  <c r="J30" i="5"/>
  <c r="K30" i="5" s="1"/>
  <c r="J18" i="5"/>
  <c r="K18" i="5" s="1"/>
  <c r="J17" i="5"/>
  <c r="K17" i="5" s="1"/>
  <c r="J15" i="5"/>
  <c r="K15" i="5" s="1"/>
  <c r="J19" i="5"/>
  <c r="K19" i="5" s="1"/>
  <c r="J36" i="5"/>
  <c r="K36" i="5" s="1"/>
  <c r="J27" i="5"/>
  <c r="K27" i="5" s="1"/>
  <c r="J16" i="5"/>
  <c r="K16" i="5" s="1"/>
  <c r="J21" i="5"/>
  <c r="K21" i="5" s="1"/>
  <c r="J25" i="5"/>
  <c r="K25" i="5" s="1"/>
  <c r="J29" i="5"/>
  <c r="K29" i="5" s="1"/>
  <c r="J39" i="5"/>
  <c r="K39" i="5" s="1"/>
  <c r="P63" i="5" l="1"/>
  <c r="P64" i="5"/>
  <c r="P65" i="5"/>
  <c r="P66" i="5"/>
  <c r="P62" i="5"/>
  <c r="H104" i="5" l="1"/>
  <c r="E104" i="5"/>
  <c r="H103" i="5"/>
  <c r="E103" i="5"/>
  <c r="H102" i="5"/>
  <c r="E102" i="5"/>
  <c r="H101" i="5"/>
  <c r="E101" i="5"/>
  <c r="G82" i="5"/>
  <c r="U44" i="5"/>
  <c r="X44" i="5" s="1"/>
  <c r="F81" i="5"/>
  <c r="D81" i="5"/>
  <c r="E43" i="5"/>
  <c r="D45" i="5"/>
  <c r="D91" i="5" s="1"/>
  <c r="C80" i="5"/>
  <c r="J5" i="5"/>
  <c r="K5" i="5" s="1"/>
  <c r="H5" i="5"/>
  <c r="E5" i="5"/>
  <c r="H101" i="4"/>
  <c r="E101" i="4"/>
  <c r="G81" i="4"/>
  <c r="D81" i="4"/>
  <c r="C81" i="4"/>
  <c r="F80" i="4"/>
  <c r="D80" i="4"/>
  <c r="D79" i="4"/>
  <c r="H9" i="4"/>
  <c r="E9" i="4"/>
  <c r="J9" i="4" l="1"/>
  <c r="K9" i="4" s="1"/>
  <c r="J104" i="5"/>
  <c r="K104" i="5" s="1"/>
  <c r="E44" i="5"/>
  <c r="D80" i="5"/>
  <c r="E80" i="5" s="1"/>
  <c r="C81" i="5"/>
  <c r="E81" i="5" s="1"/>
  <c r="H48" i="4"/>
  <c r="E46" i="4"/>
  <c r="J101" i="4"/>
  <c r="K101" i="4" s="1"/>
  <c r="E42" i="5"/>
  <c r="T42" i="5"/>
  <c r="W42" i="5" s="1"/>
  <c r="H44" i="5"/>
  <c r="V44" i="5" s="1"/>
  <c r="Y44" i="5" s="1"/>
  <c r="J102" i="5"/>
  <c r="K102" i="5" s="1"/>
  <c r="U42" i="5"/>
  <c r="X42" i="5" s="1"/>
  <c r="C82" i="5"/>
  <c r="C45" i="5"/>
  <c r="E45" i="5" s="1"/>
  <c r="D82" i="5"/>
  <c r="F82" i="5"/>
  <c r="H82" i="5" s="1"/>
  <c r="T47" i="4"/>
  <c r="W47" i="4" s="1"/>
  <c r="E81" i="4"/>
  <c r="C49" i="4"/>
  <c r="E47" i="4"/>
  <c r="D49" i="4"/>
  <c r="D91" i="4" s="1"/>
  <c r="F81" i="4"/>
  <c r="H81" i="4" s="1"/>
  <c r="C79" i="4"/>
  <c r="E79" i="4" s="1"/>
  <c r="E48" i="4"/>
  <c r="C80" i="4"/>
  <c r="E80" i="4" s="1"/>
  <c r="T46" i="4"/>
  <c r="W46" i="4" s="1"/>
  <c r="U48" i="4"/>
  <c r="X48" i="4" s="1"/>
  <c r="U46" i="4"/>
  <c r="X46" i="4" s="1"/>
  <c r="J101" i="5"/>
  <c r="K101" i="5" s="1"/>
  <c r="U43" i="5"/>
  <c r="X43" i="5" s="1"/>
  <c r="G81" i="5"/>
  <c r="H81" i="5" s="1"/>
  <c r="H43" i="5"/>
  <c r="J103" i="5"/>
  <c r="K103" i="5" s="1"/>
  <c r="U47" i="4"/>
  <c r="X47" i="4" s="1"/>
  <c r="G80" i="4"/>
  <c r="H80" i="4" s="1"/>
  <c r="H47" i="4"/>
  <c r="T48" i="4"/>
  <c r="W48" i="4" s="1"/>
  <c r="T44" i="5"/>
  <c r="W44" i="5" s="1"/>
  <c r="H46" i="4"/>
  <c r="F49" i="4"/>
  <c r="F79" i="4"/>
  <c r="H42" i="5"/>
  <c r="F45" i="5"/>
  <c r="F80" i="5"/>
  <c r="G49" i="4"/>
  <c r="G91" i="4" s="1"/>
  <c r="G79" i="4"/>
  <c r="T43" i="5"/>
  <c r="W43" i="5" s="1"/>
  <c r="G45" i="5"/>
  <c r="G91" i="5" s="1"/>
  <c r="G80" i="5"/>
  <c r="J81" i="5" l="1"/>
  <c r="K81" i="5" s="1"/>
  <c r="J81" i="4"/>
  <c r="K81" i="4" s="1"/>
  <c r="J44" i="5"/>
  <c r="K44" i="5" s="1"/>
  <c r="J48" i="4"/>
  <c r="K48" i="4" s="1"/>
  <c r="J80" i="4"/>
  <c r="K80" i="4" s="1"/>
  <c r="V48" i="4"/>
  <c r="Y48" i="4" s="1"/>
  <c r="C91" i="5"/>
  <c r="E91" i="5" s="1"/>
  <c r="E82" i="5"/>
  <c r="J82" i="5" s="1"/>
  <c r="K82" i="5" s="1"/>
  <c r="H80" i="5"/>
  <c r="J80" i="5" s="1"/>
  <c r="K80" i="5" s="1"/>
  <c r="E49" i="4"/>
  <c r="C91" i="4"/>
  <c r="E91" i="4" s="1"/>
  <c r="H49" i="4"/>
  <c r="F91" i="4"/>
  <c r="H91" i="4" s="1"/>
  <c r="J46" i="4"/>
  <c r="K46" i="4" s="1"/>
  <c r="V46" i="4"/>
  <c r="Y46" i="4" s="1"/>
  <c r="H45" i="5"/>
  <c r="J45" i="5" s="1"/>
  <c r="K45" i="5" s="1"/>
  <c r="F91" i="5"/>
  <c r="H91" i="5" s="1"/>
  <c r="J42" i="5"/>
  <c r="K42" i="5" s="1"/>
  <c r="V42" i="5"/>
  <c r="Y42" i="5" s="1"/>
  <c r="V43" i="5"/>
  <c r="Y43" i="5" s="1"/>
  <c r="J43" i="5"/>
  <c r="K43" i="5" s="1"/>
  <c r="H79" i="4"/>
  <c r="J79" i="4" s="1"/>
  <c r="K79" i="4" s="1"/>
  <c r="V47" i="4"/>
  <c r="Y47" i="4" s="1"/>
  <c r="J47" i="4"/>
  <c r="K47" i="4" s="1"/>
  <c r="J91" i="5" l="1"/>
  <c r="K91" i="5" s="1"/>
  <c r="J91" i="4"/>
  <c r="K91" i="4" s="1"/>
  <c r="J49" i="4"/>
  <c r="K49" i="4" s="1"/>
  <c r="D7" i="2" l="1"/>
  <c r="C15" i="2"/>
  <c r="D15" i="2" s="1"/>
  <c r="B15" i="2"/>
  <c r="D14" i="2"/>
  <c r="D13" i="2"/>
  <c r="D6" i="2"/>
  <c r="D5" i="2"/>
</calcChain>
</file>

<file path=xl/sharedStrings.xml><?xml version="1.0" encoding="utf-8"?>
<sst xmlns="http://schemas.openxmlformats.org/spreadsheetml/2006/main" count="309" uniqueCount="96">
  <si>
    <t>F</t>
  </si>
  <si>
    <t>H</t>
  </si>
  <si>
    <t>Ecart</t>
  </si>
  <si>
    <t>A</t>
  </si>
  <si>
    <t>B</t>
  </si>
  <si>
    <t>C</t>
  </si>
  <si>
    <t>Total général</t>
  </si>
  <si>
    <t xml:space="preserve">Taux d'avancement de corps </t>
  </si>
  <si>
    <t xml:space="preserve">  Promus au choix ou par examen professionnel</t>
  </si>
  <si>
    <t xml:space="preserve">  Promouvables au choix ou par examen professionnel</t>
  </si>
  <si>
    <t>Indicateur 3 : Ecart de Taux d'avancement de corps entre Hommes et Femmes en 2023</t>
  </si>
  <si>
    <t>Taux d'avancement de grade</t>
  </si>
  <si>
    <t>Indicateur 4 : Ecart de Taux d'avancement de grade entre Hommes et Femmes en 2023</t>
  </si>
  <si>
    <t>Nombre d'agents dans les 10 plus hautes rémunérations du CHB</t>
  </si>
  <si>
    <t>Indicateur 5 : Nombre d'agents publics du sexe sous-représenté parmi les dix agents publics ayant perçu les plus hautes rémunérations en 2023</t>
  </si>
  <si>
    <t>Index</t>
  </si>
  <si>
    <t>/100</t>
  </si>
  <si>
    <t>/10</t>
  </si>
  <si>
    <t>/40</t>
  </si>
  <si>
    <t>/30</t>
  </si>
  <si>
    <t>Nb maximal de points</t>
  </si>
  <si>
    <t>Taux ou nombre</t>
  </si>
  <si>
    <t>Score final</t>
  </si>
  <si>
    <t>Indicateur 1 : Ecart global de rémunération entre les femmes et les hommes, pour les fonctionnaires et les praticiens hospitaliers</t>
  </si>
  <si>
    <t>Indicateur 2 : Ecart global de rémunération entre les femmes et les hommes pour les agents contractuels et les praticiens contractuels</t>
  </si>
  <si>
    <t>Nb de points obtenus</t>
  </si>
  <si>
    <t>Hommes</t>
  </si>
  <si>
    <t>Femmes</t>
  </si>
  <si>
    <t>Ecart (en %)</t>
  </si>
  <si>
    <t>Statut d'emploi (PM)</t>
  </si>
  <si>
    <t>Catégorie</t>
  </si>
  <si>
    <t>Rém. brute mensuelle</t>
  </si>
  <si>
    <t>ETPR</t>
  </si>
  <si>
    <t>Rém. brute mensuelle / ETPR</t>
  </si>
  <si>
    <t>Filière (PNM)</t>
  </si>
  <si>
    <t>Toutes catégories</t>
  </si>
  <si>
    <t>Statut d'emploi (PM) / Filière (PNM)</t>
  </si>
  <si>
    <t>TOTAL PM/PNM Titulaires</t>
  </si>
  <si>
    <t>PM+PM</t>
  </si>
  <si>
    <t>Détail PM :</t>
  </si>
  <si>
    <t>PH Titulaires</t>
  </si>
  <si>
    <t>Comparatif par sexe des rémunérations brutes moyennes mensuelles 2023 des Personnels Médicaux
 du CHB titulaires de la Fonction Publique Hospitalière</t>
  </si>
  <si>
    <t>TOTAL PM Titulaires</t>
  </si>
  <si>
    <t>PH ont beaucoup plus de plages additionnelles payées que les PC</t>
  </si>
  <si>
    <t>Comparatif par sexe des rémunérations brutes moyennes mensuelles 2023 des Personnels Non Médicaux
 du CHB titulaires de la Fonction Publique Hospitalière</t>
  </si>
  <si>
    <t>TOTAL PNM Titulaires</t>
  </si>
  <si>
    <t>Comparatif par sexe des rémunérations brutes moyennes mensuelles 2023 des Personnels Médicaux et Non Médicaux du CHB titulaires de la Fonction Publique Hospitalière</t>
  </si>
  <si>
    <t>Comparatif par sexe des rémunérations brutes moyennes mensuelles 2023 des Personnels Médicaux
 du CHB contractuels permanents de la Fonction Publique Hospitalière</t>
  </si>
  <si>
    <t>Rémunération brute</t>
  </si>
  <si>
    <t>TOTAL PM Contractuels Permanents</t>
  </si>
  <si>
    <t>Comparatif par sexe des rémunérations brutes moyennes mensuelles 2023 des Personnels Non Médicaux
 du CHB contractuels permanents de la Fonction Publique Hospitalière</t>
  </si>
  <si>
    <t>TOTAL PNM Contractuels permanents</t>
  </si>
  <si>
    <t>- 25 ans</t>
  </si>
  <si>
    <t>25-40 ans</t>
  </si>
  <si>
    <t>41-55 ans</t>
  </si>
  <si>
    <t>Répartition par tranche d'âge des agents contractuels permanents de catégorie A, suivant le sexe, en 2023</t>
  </si>
  <si>
    <t>Comparatif par sexe des rémunérations brutes moyennes mensuelles 2023 des Personnels Médicaux et Non Médicaux du CHB contractuels permanents de la Fonction Publique Hospitalière</t>
  </si>
  <si>
    <t>TOTAL PM/PNM Contractuels permanents</t>
  </si>
  <si>
    <t>Assistants</t>
  </si>
  <si>
    <t>Attachés</t>
  </si>
  <si>
    <t>Autres salariés (y compris ne relevant pas d'un statut)</t>
  </si>
  <si>
    <t>Praticiens associés</t>
  </si>
  <si>
    <t>PC hommes plus âgés que les PH femmes et font davantage de gardes/astreintes</t>
  </si>
  <si>
    <t>Indicateur 1 : Ecart global de rémunération entre les femmes et les hommes, pour les fonctionnaires et les praticiens hospitaliers retenu*</t>
  </si>
  <si>
    <t>*Formule de l'ARS pondérant les écarts de rémunérations par filière et par catégorie hiérarchique</t>
  </si>
  <si>
    <t>Indicateur 2 : Ecart global de rémunération entre les femmes et les hommes pour les agents contractuels et les praticiens contractuels retenu*</t>
  </si>
  <si>
    <t>Score</t>
  </si>
  <si>
    <t>35/40</t>
  </si>
  <si>
    <t>27/30</t>
  </si>
  <si>
    <t>0/10</t>
  </si>
  <si>
    <t>10/10</t>
  </si>
  <si>
    <t>4/10</t>
  </si>
  <si>
    <t>Différence de rémunération brute entre PH et PC :</t>
  </si>
  <si>
    <t>Enquête égalité professionnelle 2023</t>
  </si>
  <si>
    <r>
      <rPr>
        <u/>
        <sz val="11"/>
        <color indexed="8"/>
        <rFont val="Calibri"/>
        <family val="2"/>
        <scheme val="minor"/>
      </rPr>
      <t>Rappel de la réglementation</t>
    </r>
    <r>
      <rPr>
        <sz val="11"/>
        <color indexed="8"/>
        <rFont val="Calibri"/>
        <family val="2"/>
        <scheme val="minor"/>
      </rPr>
      <t xml:space="preserve"> : La loi n° 2023-623 du 19 juillet 2023 visant à renforcer l'accès des femmes aux responsabilités dans la fonction publique prévoit notamment que les établissements publics sanitaires, sociaux et médico-sociaux calculent chaque année les indicateurs relatifs aux écarts de rémunération entre les femmes et les hommes ainsi qu'aux actions mises en œuvre pour les supprimer puis les publient sur leur site internet.
Ainsi, chaque établissement de la fonction publique hospitalière comptant au moins 50 agents en 2022 et 2023 doit déterminer en se fondant sur les données de l’année civile précédente, soient les données 2023 pour la publication 2024, les indicateurs suivants : 
- 1° l’écart global de rémunération entre les femmes et les hommes calculé à partir de la moyenne de la rémunération des femmes comparée à celle des hommes pour les fonctionnaires à filière et catégorie hiérarchique équivalentes ;
- 2° l’écart global de rémunération entre les femmes et les hommes calculé à partir de la moyenne de la rémunération des femmes comparée à celle des hommes pour les agents contractuels à catégorie hiérarchique équivalente ;
- 3° l’écart de taux de promotion de corps entre les femmes et les hommes ;
- 4° l’écart de taux de promotion de grade entre les femmes et les hommes ;
- 5° Nombre d'agents publics du sexe sous-représenté parmi les dix agents publics ayant perçu les plus hautes rémunérations.
A partir de ces indicateurs, un index sur 100 points doit être calculé. La cible à atteindre est fixée à un niveau de résultat supérieur ou égal à 75 points (article 1 du décret n°2024-949).
</t>
    </r>
  </si>
  <si>
    <t>Le CHB atteint donc la cible pour 2023 (supérieur à 75 points)</t>
  </si>
  <si>
    <t>+55 ans</t>
  </si>
  <si>
    <t>TOTAL des Rém. brutes mensuelles</t>
  </si>
  <si>
    <t>Les PH femmes ont une rémunération brute mensuelle mensuelle qui est en moyenne inférieure de -4. 245 € à celle des PH hommes. Cela s'explique par la moyenne d'âge plus élevée des hommes et par le fait que les PH hommes font davantage d'astreintes et de Temps de Travail Additionnel que les PH femmes.</t>
  </si>
  <si>
    <t>Les Praticiens Contractuels femmes ont une rémunération brute mensuelle mensuelle qui est en moyenne inférieure de -1.536 € à celle des Praticiens Contractuels hommes. Cela s'explique par l'âge moyen plus élevé des hommes et par le fait que les Praticiens Contractuels hommes font davantage d'astreintes que les Praticiens Contractuels femmes.</t>
  </si>
  <si>
    <t>En catégorie A, les PNM femmes titulaires ont une rémunération brute mensuelle mensuelle qui est en moyenne inférieure de -240€ à celle des PNM hommes ; en catégorie B elles ont une rémunération brute mensuelle mensuelle qui est en moyenne inférieure de -141 € à celle des hommes ; en catégorie C elles ont une rémunération brute mensuelle mensuelle qui est en moyenne inférieure de -274 € à celle des hommes.
Toutes catégories de grade confondues, les PNM femmes titulaires ont une rémunération brute mensuelle mensuelle qui est en moyenne inférieure de -22 € à celle des hommes. Cette différence toutes catégories confondues est moins importante que chacune des différences par catégorie du fait d'une différence notable de répartition des effectifs de Personnels Non Médicaux par catégorie de grade pour chacun des sexes : 52% des hommes sont en catégorie C contre seulement 28% des femmes.</t>
  </si>
  <si>
    <t xml:space="preserve">En catégorie A, les PNM femmes contractuelles ont une rémunération brute mensuelle mensuelle qui est en moyenne inférieure de -1594€ à celle des PNM hommes (cette différence significative est essentiellement liée à une différence significative d'âge moyen entre les sexes) ; en catégorie B elles ont une rémunération brute mensuelle mensuelle qui est inférieure de -228 € à celle des hommes ; en catégorie C elles ont une rémunération brute mensuelle mensuelle qui est supérieure de +108 € à celle des hommes.
</t>
  </si>
  <si>
    <t>RECAPITULATIF : Calcul du score égalité Hommes-Femmes du CHB en 2023</t>
  </si>
  <si>
    <t>Somme de Effectif physique au 31/12</t>
  </si>
  <si>
    <t>Étiquettes de colonnes</t>
  </si>
  <si>
    <t>Étiquettes de lignes</t>
  </si>
  <si>
    <t>+ 55 ans</t>
  </si>
  <si>
    <t>Soins</t>
  </si>
  <si>
    <t>Rééducation</t>
  </si>
  <si>
    <t>Médico-technique</t>
  </si>
  <si>
    <t>Administrative</t>
  </si>
  <si>
    <t>Ouvrière et technique</t>
  </si>
  <si>
    <t>Socio-éducative</t>
  </si>
  <si>
    <t>Personnels de direction</t>
  </si>
  <si>
    <t>Psychologues</t>
  </si>
  <si>
    <t>Sages-femmes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</si>
</sst>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quot;€&quot;"/>
    <numFmt numFmtId="165" formatCode="0.0%"/>
    <numFmt numFmtId="166" formatCode="#,##0.000"/>
  </numFmts>
  <fonts count="19" x14ac:knownFonts="1">
    <font>
      <sz val="11"/>
      <color indexed="8"/>
      <name val="Calibri"/>
      <family val="2"/>
      <scheme val="minor"/>
    </font>
    <font>
      <sz val="11"/>
      <color theme="1"/>
      <name val="Calibri"/>
      <family val="2"/>
      <scheme val="minor"/>
    </font>
    <font>
      <b/>
      <sz val="14"/>
      <color indexed="8"/>
      <name val="Calibri"/>
      <family val="2"/>
      <scheme val="minor"/>
    </font>
    <font>
      <b/>
      <sz val="12"/>
      <color indexed="8"/>
      <name val="Calibri"/>
      <family val="2"/>
      <scheme val="minor"/>
    </font>
    <font>
      <b/>
      <sz val="11"/>
      <color indexed="8"/>
      <name val="Calibri"/>
      <family val="2"/>
      <scheme val="minor"/>
    </font>
    <font>
      <b/>
      <i/>
      <sz val="11"/>
      <color indexed="8"/>
      <name val="Calibri"/>
      <family val="2"/>
      <scheme val="minor"/>
    </font>
    <font>
      <b/>
      <sz val="11"/>
      <color theme="1"/>
      <name val="Calibri"/>
      <family val="2"/>
      <scheme val="minor"/>
    </font>
    <font>
      <sz val="11"/>
      <name val="Calibri"/>
      <family val="2"/>
    </font>
    <font>
      <sz val="10"/>
      <name val="Calibri"/>
      <family val="2"/>
    </font>
    <font>
      <b/>
      <sz val="10"/>
      <name val="Calibri"/>
      <family val="2"/>
    </font>
    <font>
      <b/>
      <sz val="18"/>
      <color indexed="8"/>
      <name val="Calibri"/>
      <family val="2"/>
      <scheme val="minor"/>
    </font>
    <font>
      <b/>
      <sz val="14"/>
      <color theme="1"/>
      <name val="Calibri"/>
      <family val="2"/>
      <scheme val="minor"/>
    </font>
    <font>
      <b/>
      <sz val="10"/>
      <color indexed="8"/>
      <name val="Calibri"/>
      <family val="2"/>
      <scheme val="minor"/>
    </font>
    <font>
      <i/>
      <sz val="11"/>
      <color indexed="8"/>
      <name val="Calibri"/>
      <family val="2"/>
      <scheme val="minor"/>
    </font>
    <font>
      <i/>
      <sz val="10"/>
      <color indexed="8"/>
      <name val="Calibri"/>
      <family val="2"/>
      <scheme val="minor"/>
    </font>
    <font>
      <b/>
      <i/>
      <sz val="10"/>
      <name val="Calibri"/>
      <family val="2"/>
    </font>
    <font>
      <sz val="13"/>
      <color indexed="8"/>
      <name val="Calibri"/>
      <family val="2"/>
      <scheme val="minor"/>
    </font>
    <font>
      <b/>
      <sz val="24"/>
      <color indexed="8"/>
      <name val="Calibri"/>
      <family val="2"/>
      <scheme val="minor"/>
    </font>
    <font>
      <u/>
      <sz val="11"/>
      <color indexed="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3">
    <xf numFmtId="0" fontId="0" fillId="0" borderId="0"/>
    <xf numFmtId="0" fontId="7" fillId="0" borderId="0"/>
    <xf numFmtId="9" fontId="1" fillId="0" borderId="0" applyFont="0" applyFill="0" applyBorder="0" applyAlignment="0" applyProtection="0"/>
  </cellStyleXfs>
  <cellXfs count="147">
    <xf numFmtId="0" fontId="0" fillId="0" borderId="0" xfId="0"/>
    <xf numFmtId="0" fontId="0" fillId="0" borderId="0" xfId="0" applyAlignment="1">
      <alignment horizontal="center"/>
    </xf>
    <xf numFmtId="0" fontId="0" fillId="0" borderId="4" xfId="0" applyBorder="1" applyAlignment="1">
      <alignment horizontal="center"/>
    </xf>
    <xf numFmtId="164" fontId="0" fillId="0" borderId="4" xfId="0" applyNumberFormat="1" applyBorder="1" applyAlignment="1">
      <alignment horizontal="center" vertical="center"/>
    </xf>
    <xf numFmtId="164" fontId="4" fillId="0" borderId="4" xfId="0" applyNumberFormat="1" applyFont="1" applyBorder="1" applyAlignment="1">
      <alignment horizontal="center" vertical="center"/>
    </xf>
    <xf numFmtId="165" fontId="8" fillId="2" borderId="8" xfId="2" applyNumberFormat="1" applyFont="1" applyFill="1" applyBorder="1" applyAlignment="1" applyProtection="1">
      <alignment horizontal="center"/>
    </xf>
    <xf numFmtId="0" fontId="8" fillId="0" borderId="4" xfId="1" applyFont="1" applyBorder="1" applyAlignment="1">
      <alignment horizontal="center" vertical="center" wrapText="1"/>
    </xf>
    <xf numFmtId="0" fontId="0" fillId="2" borderId="4" xfId="0" applyFill="1" applyBorder="1" applyAlignment="1">
      <alignment horizontal="center"/>
    </xf>
    <xf numFmtId="0" fontId="4" fillId="0" borderId="9" xfId="0" applyFont="1" applyBorder="1" applyAlignment="1">
      <alignment horizontal="center"/>
    </xf>
    <xf numFmtId="0" fontId="6" fillId="2" borderId="10" xfId="0" applyFont="1" applyFill="1" applyBorder="1"/>
    <xf numFmtId="0" fontId="0" fillId="0" borderId="4" xfId="0" applyBorder="1" applyAlignment="1">
      <alignment horizontal="left"/>
    </xf>
    <xf numFmtId="0" fontId="0" fillId="2" borderId="9" xfId="0" applyFill="1" applyBorder="1" applyAlignment="1">
      <alignment horizontal="center"/>
    </xf>
    <xf numFmtId="0" fontId="8" fillId="0" borderId="9" xfId="1" applyFont="1" applyBorder="1" applyAlignment="1">
      <alignment horizontal="center" vertical="center" wrapText="1"/>
    </xf>
    <xf numFmtId="0" fontId="0" fillId="0" borderId="4" xfId="0" applyBorder="1" applyAlignment="1">
      <alignment horizontal="center" vertical="center" wrapText="1"/>
    </xf>
    <xf numFmtId="0" fontId="0" fillId="2" borderId="5" xfId="0" applyFill="1" applyBorder="1" applyAlignment="1">
      <alignment horizontal="center" vertical="center"/>
    </xf>
    <xf numFmtId="0" fontId="4" fillId="2" borderId="11" xfId="0" applyFont="1" applyFill="1" applyBorder="1" applyAlignment="1">
      <alignment vertical="center"/>
    </xf>
    <xf numFmtId="0" fontId="0" fillId="2" borderId="19" xfId="0" applyFill="1" applyBorder="1" applyAlignment="1">
      <alignment wrapText="1"/>
    </xf>
    <xf numFmtId="0" fontId="0" fillId="2" borderId="14" xfId="0" applyFill="1" applyBorder="1" applyAlignment="1">
      <alignment wrapText="1"/>
    </xf>
    <xf numFmtId="0" fontId="0" fillId="2" borderId="17" xfId="0" applyFill="1" applyBorder="1" applyAlignment="1">
      <alignment wrapText="1"/>
    </xf>
    <xf numFmtId="4" fontId="0" fillId="2" borderId="15" xfId="2" applyNumberFormat="1" applyFont="1" applyFill="1" applyBorder="1" applyAlignment="1">
      <alignment horizontal="center" vertical="center"/>
    </xf>
    <xf numFmtId="4" fontId="0" fillId="2" borderId="4" xfId="2" applyNumberFormat="1" applyFont="1" applyFill="1" applyBorder="1" applyAlignment="1">
      <alignment horizontal="center" vertical="center"/>
    </xf>
    <xf numFmtId="166" fontId="0" fillId="2" borderId="4" xfId="2" applyNumberFormat="1" applyFont="1" applyFill="1" applyBorder="1" applyAlignment="1">
      <alignment horizontal="center" vertical="center"/>
    </xf>
    <xf numFmtId="4" fontId="0" fillId="2" borderId="20" xfId="0" applyNumberForma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0" fillId="0" borderId="0" xfId="0" applyAlignment="1">
      <alignment vertical="center"/>
    </xf>
    <xf numFmtId="0" fontId="4" fillId="0" borderId="0" xfId="0" applyFont="1" applyAlignment="1">
      <alignment horizontal="center" vertical="center"/>
    </xf>
    <xf numFmtId="0" fontId="3" fillId="3" borderId="4"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9" xfId="0" applyFont="1" applyBorder="1" applyAlignment="1">
      <alignment horizontal="center" vertical="center" wrapText="1"/>
    </xf>
    <xf numFmtId="0" fontId="4" fillId="0" borderId="9" xfId="0" quotePrefix="1" applyFont="1" applyBorder="1" applyAlignment="1">
      <alignment horizontal="center" vertical="center" wrapText="1"/>
    </xf>
    <xf numFmtId="0" fontId="4" fillId="3" borderId="9" xfId="0" quotePrefix="1" applyFont="1" applyFill="1" applyBorder="1" applyAlignment="1">
      <alignment horizontal="center" vertical="center" wrapText="1"/>
    </xf>
    <xf numFmtId="0" fontId="0" fillId="0" borderId="0" xfId="0" applyAlignment="1">
      <alignment horizontal="center" vertical="center"/>
    </xf>
    <xf numFmtId="0" fontId="4" fillId="0" borderId="15" xfId="0" applyFont="1" applyBorder="1" applyAlignment="1">
      <alignment horizontal="center" vertical="center"/>
    </xf>
    <xf numFmtId="164" fontId="4" fillId="0" borderId="15" xfId="0" applyNumberFormat="1" applyFont="1" applyBorder="1" applyAlignment="1">
      <alignment horizontal="center" vertical="center"/>
    </xf>
    <xf numFmtId="2" fontId="4" fillId="0" borderId="15" xfId="0" applyNumberFormat="1" applyFont="1" applyBorder="1" applyAlignment="1">
      <alignment horizontal="center" vertical="center"/>
    </xf>
    <xf numFmtId="164" fontId="4" fillId="3" borderId="15" xfId="0" applyNumberFormat="1" applyFont="1" applyFill="1" applyBorder="1" applyAlignment="1">
      <alignment horizontal="center" vertical="center"/>
    </xf>
    <xf numFmtId="165" fontId="4" fillId="3" borderId="16" xfId="0" applyNumberFormat="1" applyFont="1" applyFill="1" applyBorder="1" applyAlignment="1">
      <alignment horizontal="center" vertical="center"/>
    </xf>
    <xf numFmtId="164" fontId="0" fillId="0" borderId="0" xfId="0" applyNumberFormat="1" applyBorder="1" applyAlignment="1">
      <alignment horizontal="center" vertical="center"/>
    </xf>
    <xf numFmtId="4" fontId="0" fillId="0" borderId="0"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Border="1" applyAlignment="1">
      <alignment horizontal="center" vertical="center"/>
    </xf>
    <xf numFmtId="4" fontId="0" fillId="0" borderId="4" xfId="0" applyNumberFormat="1" applyBorder="1" applyAlignment="1">
      <alignment horizontal="center" vertical="center"/>
    </xf>
    <xf numFmtId="164" fontId="0" fillId="3" borderId="4" xfId="0" applyNumberFormat="1" applyFill="1" applyBorder="1" applyAlignment="1">
      <alignment horizontal="center" vertical="center"/>
    </xf>
    <xf numFmtId="165" fontId="0" fillId="3" borderId="4" xfId="0" applyNumberFormat="1" applyFill="1" applyBorder="1" applyAlignment="1">
      <alignment horizontal="center" vertical="center"/>
    </xf>
    <xf numFmtId="165" fontId="4" fillId="0" borderId="15" xfId="0" applyNumberFormat="1" applyFont="1" applyBorder="1" applyAlignment="1">
      <alignment horizontal="center" vertical="center"/>
    </xf>
    <xf numFmtId="165" fontId="4" fillId="0" borderId="16" xfId="0" applyNumberFormat="1" applyFont="1" applyBorder="1" applyAlignment="1">
      <alignment horizontal="center" vertical="center"/>
    </xf>
    <xf numFmtId="2" fontId="4" fillId="0" borderId="4" xfId="0" applyNumberFormat="1" applyFont="1" applyBorder="1" applyAlignment="1">
      <alignment horizontal="center" vertical="center"/>
    </xf>
    <xf numFmtId="164" fontId="4" fillId="3" borderId="4" xfId="0" applyNumberFormat="1" applyFont="1" applyFill="1" applyBorder="1" applyAlignment="1">
      <alignment horizontal="center" vertical="center"/>
    </xf>
    <xf numFmtId="165" fontId="4" fillId="3" borderId="23" xfId="0" applyNumberFormat="1" applyFont="1" applyFill="1" applyBorder="1" applyAlignment="1">
      <alignment horizontal="center" vertical="center"/>
    </xf>
    <xf numFmtId="165" fontId="4" fillId="0" borderId="4" xfId="0" applyNumberFormat="1" applyFont="1" applyBorder="1" applyAlignment="1">
      <alignment horizontal="center" vertical="center"/>
    </xf>
    <xf numFmtId="165" fontId="4" fillId="0" borderId="23" xfId="0" applyNumberFormat="1" applyFont="1" applyBorder="1" applyAlignment="1">
      <alignment horizontal="center" vertical="center"/>
    </xf>
    <xf numFmtId="164" fontId="4" fillId="0" borderId="20" xfId="0" applyNumberFormat="1" applyFont="1" applyBorder="1" applyAlignment="1">
      <alignment horizontal="center" vertical="center"/>
    </xf>
    <xf numFmtId="2" fontId="4" fillId="0" borderId="20" xfId="0" applyNumberFormat="1" applyFont="1" applyBorder="1" applyAlignment="1">
      <alignment horizontal="center" vertical="center"/>
    </xf>
    <xf numFmtId="164" fontId="4" fillId="3" borderId="20" xfId="0" applyNumberFormat="1" applyFont="1" applyFill="1" applyBorder="1" applyAlignment="1">
      <alignment horizontal="center" vertical="center"/>
    </xf>
    <xf numFmtId="165" fontId="4" fillId="3" borderId="25" xfId="0" applyNumberFormat="1" applyFont="1" applyFill="1" applyBorder="1" applyAlignment="1">
      <alignment horizontal="center" vertical="center"/>
    </xf>
    <xf numFmtId="165" fontId="4" fillId="0" borderId="20" xfId="0" applyNumberFormat="1" applyFont="1" applyBorder="1" applyAlignment="1">
      <alignment horizontal="center" vertical="center"/>
    </xf>
    <xf numFmtId="165" fontId="4" fillId="0" borderId="25" xfId="0" applyNumberFormat="1" applyFont="1" applyBorder="1" applyAlignment="1">
      <alignment horizontal="center" vertical="center"/>
    </xf>
    <xf numFmtId="0" fontId="12" fillId="0" borderId="24" xfId="0" applyFont="1" applyBorder="1" applyAlignment="1">
      <alignment horizontal="center" vertical="center" wrapText="1"/>
    </xf>
    <xf numFmtId="164" fontId="4" fillId="0" borderId="0" xfId="0" applyNumberFormat="1" applyFont="1" applyBorder="1" applyAlignment="1">
      <alignment horizontal="center" vertical="center"/>
    </xf>
    <xf numFmtId="2" fontId="4" fillId="0" borderId="0" xfId="0" applyNumberFormat="1" applyFont="1" applyBorder="1" applyAlignment="1">
      <alignment horizontal="center" vertical="center"/>
    </xf>
    <xf numFmtId="165" fontId="4" fillId="0" borderId="0" xfId="0" applyNumberFormat="1" applyFont="1" applyBorder="1" applyAlignment="1">
      <alignment horizontal="center" vertical="center"/>
    </xf>
    <xf numFmtId="0" fontId="4" fillId="0" borderId="4" xfId="0" quotePrefix="1" applyFont="1" applyBorder="1" applyAlignment="1">
      <alignment horizontal="center" vertical="center" wrapText="1"/>
    </xf>
    <xf numFmtId="0" fontId="4" fillId="3" borderId="4" xfId="0" quotePrefix="1" applyFont="1" applyFill="1" applyBorder="1" applyAlignment="1">
      <alignment horizontal="center" vertical="center" wrapText="1"/>
    </xf>
    <xf numFmtId="0" fontId="4" fillId="0" borderId="20" xfId="0" applyFont="1" applyBorder="1" applyAlignment="1">
      <alignment horizontal="center" vertical="center"/>
    </xf>
    <xf numFmtId="0" fontId="4" fillId="0" borderId="24" xfId="0" applyFont="1" applyBorder="1" applyAlignment="1">
      <alignment horizontal="center" vertical="center" wrapText="1"/>
    </xf>
    <xf numFmtId="0" fontId="4" fillId="0" borderId="0" xfId="0" applyFont="1" applyBorder="1" applyAlignment="1">
      <alignment horizontal="center" vertical="center" wrapText="1"/>
    </xf>
    <xf numFmtId="0" fontId="12" fillId="0" borderId="20" xfId="0" applyFont="1" applyBorder="1" applyAlignment="1">
      <alignment horizontal="center" vertical="center" wrapText="1"/>
    </xf>
    <xf numFmtId="0" fontId="4" fillId="0" borderId="15" xfId="0" applyFont="1" applyBorder="1" applyAlignment="1">
      <alignment horizontal="center" vertical="center" wrapText="1"/>
    </xf>
    <xf numFmtId="9" fontId="0" fillId="0" borderId="4" xfId="0" applyNumberFormat="1" applyBorder="1" applyAlignment="1">
      <alignment horizontal="center"/>
    </xf>
    <xf numFmtId="0" fontId="0" fillId="0" borderId="26" xfId="0" applyBorder="1"/>
    <xf numFmtId="0" fontId="0" fillId="0" borderId="27" xfId="0" applyBorder="1"/>
    <xf numFmtId="0" fontId="0" fillId="0" borderId="21" xfId="0" applyBorder="1"/>
    <xf numFmtId="0" fontId="0" fillId="0" borderId="28" xfId="0" applyBorder="1" applyAlignment="1">
      <alignment vertical="center"/>
    </xf>
    <xf numFmtId="0" fontId="0" fillId="0" borderId="29" xfId="0" applyBorder="1"/>
    <xf numFmtId="0" fontId="0" fillId="0" borderId="22" xfId="0" applyBorder="1"/>
    <xf numFmtId="0" fontId="6" fillId="2" borderId="0" xfId="0" applyFont="1" applyFill="1" applyBorder="1"/>
    <xf numFmtId="165" fontId="8" fillId="2" borderId="0" xfId="2" applyNumberFormat="1" applyFont="1" applyFill="1" applyBorder="1" applyAlignment="1" applyProtection="1">
      <alignment horizontal="center"/>
    </xf>
    <xf numFmtId="165" fontId="15" fillId="2" borderId="0" xfId="2" applyNumberFormat="1" applyFont="1" applyFill="1" applyBorder="1" applyAlignment="1" applyProtection="1">
      <alignment horizontal="center"/>
    </xf>
    <xf numFmtId="0" fontId="5" fillId="2" borderId="16"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8" xfId="0" applyFont="1" applyFill="1" applyBorder="1" applyAlignment="1">
      <alignment horizontal="center" vertical="center" wrapText="1"/>
    </xf>
    <xf numFmtId="0" fontId="0" fillId="0" borderId="4" xfId="0" applyBorder="1" applyAlignment="1">
      <alignment vertical="center" wrapText="1"/>
    </xf>
    <xf numFmtId="0" fontId="0" fillId="0" borderId="4" xfId="0" quotePrefix="1" applyBorder="1" applyAlignment="1">
      <alignment vertical="center" wrapText="1"/>
    </xf>
    <xf numFmtId="9" fontId="0" fillId="0" borderId="4" xfId="0" applyNumberFormat="1" applyBorder="1" applyAlignment="1">
      <alignment horizontal="center" vertical="center"/>
    </xf>
    <xf numFmtId="0" fontId="3" fillId="3" borderId="5" xfId="0" applyFont="1" applyFill="1" applyBorder="1"/>
    <xf numFmtId="0" fontId="0" fillId="3" borderId="6" xfId="0" applyFill="1" applyBorder="1"/>
    <xf numFmtId="0" fontId="0" fillId="3" borderId="6" xfId="0" applyFill="1" applyBorder="1" applyAlignment="1">
      <alignment horizontal="center"/>
    </xf>
    <xf numFmtId="10" fontId="0" fillId="3" borderId="7" xfId="0" applyNumberFormat="1" applyFill="1" applyBorder="1" applyAlignment="1">
      <alignment horizontal="center"/>
    </xf>
    <xf numFmtId="0" fontId="14" fillId="3" borderId="0" xfId="0" applyFont="1" applyFill="1"/>
    <xf numFmtId="0" fontId="0" fillId="3" borderId="0" xfId="0" applyFill="1"/>
    <xf numFmtId="0" fontId="5" fillId="3" borderId="0" xfId="0" applyFont="1" applyFill="1" applyAlignment="1">
      <alignment horizontal="center"/>
    </xf>
    <xf numFmtId="0" fontId="16" fillId="3" borderId="6" xfId="0" applyFont="1" applyFill="1" applyBorder="1"/>
    <xf numFmtId="0" fontId="16" fillId="3" borderId="6" xfId="0" applyFont="1" applyFill="1" applyBorder="1" applyAlignment="1">
      <alignment horizontal="center"/>
    </xf>
    <xf numFmtId="0" fontId="5" fillId="3" borderId="11" xfId="0" applyFont="1" applyFill="1" applyBorder="1"/>
    <xf numFmtId="1" fontId="13" fillId="3" borderId="12" xfId="0" applyNumberFormat="1" applyFont="1" applyFill="1" applyBorder="1" applyAlignment="1">
      <alignment horizontal="center"/>
    </xf>
    <xf numFmtId="0" fontId="5" fillId="3" borderId="13" xfId="0" applyFont="1" applyFill="1" applyBorder="1" applyAlignment="1">
      <alignment horizontal="center"/>
    </xf>
    <xf numFmtId="0" fontId="0" fillId="3" borderId="8" xfId="0" applyFill="1" applyBorder="1" applyAlignment="1">
      <alignment horizontal="center" vertical="center"/>
    </xf>
    <xf numFmtId="165" fontId="15" fillId="3" borderId="0" xfId="2" quotePrefix="1" applyNumberFormat="1" applyFont="1" applyFill="1" applyBorder="1" applyAlignment="1" applyProtection="1">
      <alignment horizontal="center"/>
    </xf>
    <xf numFmtId="165" fontId="15" fillId="3" borderId="0" xfId="2" applyNumberFormat="1" applyFont="1" applyFill="1" applyBorder="1" applyAlignment="1" applyProtection="1">
      <alignment horizontal="center"/>
    </xf>
    <xf numFmtId="0" fontId="15" fillId="3" borderId="0" xfId="2" quotePrefix="1" applyNumberFormat="1" applyFont="1" applyFill="1" applyBorder="1" applyAlignment="1" applyProtection="1">
      <alignment horizontal="center"/>
    </xf>
    <xf numFmtId="165" fontId="9" fillId="3" borderId="8" xfId="2" applyNumberFormat="1" applyFont="1" applyFill="1" applyBorder="1" applyAlignment="1" applyProtection="1">
      <alignment horizontal="center"/>
    </xf>
    <xf numFmtId="0" fontId="4" fillId="0" borderId="27" xfId="0" applyFont="1" applyBorder="1" applyAlignment="1">
      <alignment horizontal="center" vertical="center" wrapText="1"/>
    </xf>
    <xf numFmtId="0" fontId="4" fillId="0" borderId="4" xfId="0" applyFont="1" applyBorder="1" applyAlignment="1">
      <alignment vertical="center" wrapText="1"/>
    </xf>
    <xf numFmtId="9" fontId="4" fillId="0" borderId="4" xfId="0" applyNumberFormat="1" applyFont="1" applyBorder="1" applyAlignment="1">
      <alignment horizontal="center" vertical="center"/>
    </xf>
    <xf numFmtId="0" fontId="3" fillId="0" borderId="4" xfId="0" applyFont="1" applyBorder="1" applyAlignment="1">
      <alignment horizontal="center" vertical="center"/>
    </xf>
    <xf numFmtId="0" fontId="10" fillId="0" borderId="4" xfId="0" applyFont="1" applyBorder="1" applyAlignment="1">
      <alignment horizontal="center" vertical="center"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7"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3" fillId="3" borderId="30" xfId="0" applyFont="1" applyFill="1" applyBorder="1" applyAlignment="1">
      <alignment horizontal="center"/>
    </xf>
    <xf numFmtId="0" fontId="3" fillId="3" borderId="31" xfId="0" applyFont="1" applyFill="1" applyBorder="1" applyAlignment="1">
      <alignment horizontal="center"/>
    </xf>
    <xf numFmtId="0" fontId="4" fillId="0" borderId="32" xfId="0" applyFont="1" applyBorder="1" applyAlignment="1">
      <alignment horizontal="center" vertical="center" wrapText="1"/>
    </xf>
    <xf numFmtId="0" fontId="4" fillId="0" borderId="32" xfId="0" quotePrefix="1" applyFont="1" applyBorder="1" applyAlignment="1">
      <alignment horizontal="center" vertical="center" wrapText="1"/>
    </xf>
    <xf numFmtId="0" fontId="4" fillId="0" borderId="33" xfId="0" quotePrefix="1" applyFont="1" applyBorder="1" applyAlignment="1">
      <alignment horizontal="center" vertical="center" wrapText="1"/>
    </xf>
    <xf numFmtId="0" fontId="12" fillId="0" borderId="0" xfId="0" applyFont="1" applyBorder="1" applyAlignment="1">
      <alignment horizontal="center" vertical="center" wrapText="1"/>
    </xf>
    <xf numFmtId="0" fontId="4" fillId="0" borderId="21" xfId="0" applyFont="1" applyBorder="1" applyAlignment="1">
      <alignment horizontal="center" vertical="center"/>
    </xf>
    <xf numFmtId="0" fontId="4" fillId="0" borderId="34" xfId="0" applyFont="1" applyBorder="1" applyAlignment="1">
      <alignment horizontal="center" vertical="center"/>
    </xf>
    <xf numFmtId="0" fontId="4" fillId="0" borderId="22" xfId="0" applyFont="1" applyBorder="1" applyAlignment="1">
      <alignment horizontal="center" vertical="center"/>
    </xf>
    <xf numFmtId="164" fontId="0" fillId="4" borderId="4" xfId="0" applyNumberFormat="1" applyFill="1" applyBorder="1" applyAlignment="1">
      <alignment horizontal="center" vertical="center"/>
    </xf>
    <xf numFmtId="4" fontId="0" fillId="4" borderId="4" xfId="0" applyNumberFormat="1" applyFill="1" applyBorder="1" applyAlignment="1">
      <alignment horizontal="center" vertical="center"/>
    </xf>
    <xf numFmtId="165" fontId="0" fillId="4" borderId="4" xfId="0" applyNumberFormat="1" applyFill="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center" vertical="center"/>
    </xf>
    <xf numFmtId="164" fontId="0" fillId="4" borderId="9" xfId="0" applyNumberFormat="1" applyFill="1" applyBorder="1" applyAlignment="1">
      <alignment horizontal="center" vertical="center"/>
    </xf>
    <xf numFmtId="4" fontId="0" fillId="4" borderId="9" xfId="0" applyNumberFormat="1" applyFill="1" applyBorder="1" applyAlignment="1">
      <alignment horizontal="center" vertical="center"/>
    </xf>
  </cellXfs>
  <cellStyles count="3">
    <cellStyle name="Normal" xfId="0" builtinId="0"/>
    <cellStyle name="Normal 3 2" xfId="1"/>
    <cellStyle name="Pourcentage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465667</xdr:colOff>
      <xdr:row>0</xdr:row>
      <xdr:rowOff>0</xdr:rowOff>
    </xdr:from>
    <xdr:ext cx="889163" cy="890540"/>
    <xdr:pic>
      <xdr:nvPicPr>
        <xdr:cNvPr id="2"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667" y="0"/>
          <a:ext cx="889163" cy="8905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3"/>
  <sheetViews>
    <sheetView tabSelected="1" view="pageBreakPreview" zoomScale="90" zoomScaleNormal="90" zoomScaleSheetLayoutView="90" workbookViewId="0">
      <selection activeCell="AA3" sqref="AA3"/>
    </sheetView>
  </sheetViews>
  <sheetFormatPr baseColWidth="10" defaultRowHeight="14.4" outlineLevelRow="1" x14ac:dyDescent="0.3"/>
  <cols>
    <col min="1" max="1" width="25.5546875" customWidth="1"/>
    <col min="2" max="2" width="9.44140625" customWidth="1"/>
    <col min="3" max="8" width="13.88671875" style="1" customWidth="1"/>
    <col min="9" max="9" width="1.21875" style="1" customWidth="1"/>
    <col min="10" max="10" width="13.88671875" style="1" customWidth="1"/>
    <col min="11" max="11" width="14" style="1" customWidth="1"/>
    <col min="13" max="18" width="0" hidden="1" customWidth="1"/>
    <col min="20" max="25" width="12.88671875" hidden="1" customWidth="1"/>
  </cols>
  <sheetData>
    <row r="1" spans="1:25" ht="55.2" customHeight="1" thickBot="1" x14ac:dyDescent="0.35">
      <c r="B1" s="114" t="s">
        <v>73</v>
      </c>
      <c r="C1" s="115"/>
      <c r="D1" s="115"/>
      <c r="E1" s="115"/>
      <c r="F1" s="115"/>
      <c r="G1" s="115"/>
      <c r="H1" s="115"/>
      <c r="I1" s="115"/>
      <c r="J1" s="115"/>
      <c r="K1" s="116"/>
    </row>
    <row r="3" spans="1:25" ht="222" customHeight="1" x14ac:dyDescent="0.3">
      <c r="A3" s="111" t="s">
        <v>74</v>
      </c>
      <c r="B3" s="112"/>
      <c r="C3" s="112"/>
      <c r="D3" s="112"/>
      <c r="E3" s="112"/>
      <c r="F3" s="112"/>
      <c r="G3" s="112"/>
      <c r="H3" s="112"/>
      <c r="I3" s="112"/>
      <c r="J3" s="112"/>
      <c r="K3" s="113"/>
    </row>
    <row r="5" spans="1:25" ht="52.2" customHeight="1" x14ac:dyDescent="0.3">
      <c r="A5" s="107" t="s">
        <v>41</v>
      </c>
      <c r="B5" s="107"/>
      <c r="C5" s="107"/>
      <c r="D5" s="107"/>
      <c r="E5" s="107"/>
      <c r="F5" s="107"/>
      <c r="G5" s="107"/>
      <c r="H5" s="107"/>
      <c r="I5" s="107"/>
      <c r="J5" s="107"/>
      <c r="K5" s="107"/>
    </row>
    <row r="7" spans="1:25" s="25" customFormat="1" ht="15.6" x14ac:dyDescent="0.3">
      <c r="B7" s="26"/>
      <c r="C7" s="106" t="s">
        <v>26</v>
      </c>
      <c r="D7" s="106"/>
      <c r="E7" s="106"/>
      <c r="F7" s="106" t="s">
        <v>27</v>
      </c>
      <c r="G7" s="106"/>
      <c r="H7" s="106"/>
      <c r="I7" s="1"/>
      <c r="J7" s="27" t="s">
        <v>2</v>
      </c>
      <c r="K7" s="27" t="s">
        <v>28</v>
      </c>
      <c r="M7" s="71" t="s">
        <v>72</v>
      </c>
      <c r="N7" s="72"/>
      <c r="O7" s="72"/>
      <c r="P7" s="72"/>
      <c r="Q7" s="73"/>
      <c r="T7" s="106" t="s">
        <v>2</v>
      </c>
      <c r="U7" s="106"/>
      <c r="V7" s="106"/>
      <c r="W7" s="106" t="s">
        <v>28</v>
      </c>
      <c r="X7" s="106"/>
      <c r="Y7" s="106"/>
    </row>
    <row r="8" spans="1:25" s="33" customFormat="1" ht="43.2" customHeight="1" thickBot="1" x14ac:dyDescent="0.35">
      <c r="A8" s="28" t="s">
        <v>29</v>
      </c>
      <c r="B8" s="29" t="s">
        <v>30</v>
      </c>
      <c r="C8" s="30" t="s">
        <v>77</v>
      </c>
      <c r="D8" s="30" t="s">
        <v>32</v>
      </c>
      <c r="E8" s="31" t="s">
        <v>33</v>
      </c>
      <c r="F8" s="30" t="s">
        <v>77</v>
      </c>
      <c r="G8" s="30" t="s">
        <v>32</v>
      </c>
      <c r="H8" s="31" t="s">
        <v>33</v>
      </c>
      <c r="I8" s="1"/>
      <c r="J8" s="32" t="s">
        <v>33</v>
      </c>
      <c r="K8" s="32" t="s">
        <v>33</v>
      </c>
      <c r="M8" s="74" t="s">
        <v>43</v>
      </c>
      <c r="N8" s="75"/>
      <c r="O8" s="75"/>
      <c r="P8" s="75"/>
      <c r="Q8" s="76"/>
      <c r="T8" s="30" t="s">
        <v>31</v>
      </c>
      <c r="U8" s="30" t="s">
        <v>32</v>
      </c>
      <c r="V8" s="31" t="s">
        <v>33</v>
      </c>
      <c r="W8" s="30" t="s">
        <v>31</v>
      </c>
      <c r="X8" s="30" t="s">
        <v>32</v>
      </c>
      <c r="Y8" s="31" t="s">
        <v>33</v>
      </c>
    </row>
    <row r="9" spans="1:25" s="25" customFormat="1" x14ac:dyDescent="0.3">
      <c r="A9" s="34" t="s">
        <v>42</v>
      </c>
      <c r="B9" s="34" t="s">
        <v>3</v>
      </c>
      <c r="C9" s="35">
        <v>695589.75</v>
      </c>
      <c r="D9" s="36">
        <v>41.48</v>
      </c>
      <c r="E9" s="35">
        <f>C9/D9</f>
        <v>16769.280376084862</v>
      </c>
      <c r="F9" s="35">
        <v>682560</v>
      </c>
      <c r="G9" s="36">
        <v>54.5</v>
      </c>
      <c r="H9" s="35">
        <f>F9/G9</f>
        <v>12524.036697247706</v>
      </c>
      <c r="I9" s="1"/>
      <c r="J9" s="37">
        <f>IFERROR(H9-E9,)</f>
        <v>-4245.243678837156</v>
      </c>
      <c r="K9" s="38">
        <f>IFERROR(J9/E9,"-")</f>
        <v>-0.25315598425388702</v>
      </c>
      <c r="L9" s="39"/>
      <c r="T9" s="39"/>
      <c r="U9" s="40"/>
      <c r="V9" s="39"/>
      <c r="W9" s="41"/>
      <c r="X9" s="41"/>
      <c r="Y9" s="41"/>
    </row>
    <row r="10" spans="1:25" s="25" customFormat="1" x14ac:dyDescent="0.3">
      <c r="A10" s="42"/>
      <c r="B10" s="42"/>
      <c r="C10" s="42"/>
      <c r="D10" s="42"/>
      <c r="E10" s="42"/>
      <c r="F10" s="42"/>
      <c r="G10" s="61"/>
      <c r="H10" s="60"/>
      <c r="I10" s="60"/>
      <c r="J10" s="60"/>
      <c r="K10" s="60"/>
      <c r="L10" s="39"/>
      <c r="T10" s="39"/>
      <c r="U10" s="40"/>
      <c r="V10" s="39"/>
      <c r="W10" s="41"/>
      <c r="X10" s="41"/>
      <c r="Y10" s="41"/>
    </row>
    <row r="11" spans="1:25" s="25" customFormat="1" ht="33" customHeight="1" x14ac:dyDescent="0.3">
      <c r="A11" s="108" t="s">
        <v>78</v>
      </c>
      <c r="B11" s="109"/>
      <c r="C11" s="109"/>
      <c r="D11" s="109"/>
      <c r="E11" s="109"/>
      <c r="F11" s="109"/>
      <c r="G11" s="109"/>
      <c r="H11" s="109"/>
      <c r="I11" s="109"/>
      <c r="J11" s="109"/>
      <c r="K11" s="110"/>
      <c r="L11" s="39"/>
      <c r="T11" s="39"/>
      <c r="U11" s="40"/>
      <c r="V11" s="39"/>
      <c r="W11" s="41"/>
      <c r="X11" s="41"/>
      <c r="Y11" s="41"/>
    </row>
    <row r="12" spans="1:25" s="25" customFormat="1" x14ac:dyDescent="0.3">
      <c r="A12" s="42"/>
      <c r="B12" s="42"/>
      <c r="C12" s="60"/>
      <c r="D12" s="61"/>
      <c r="E12" s="60"/>
      <c r="F12" s="60"/>
      <c r="G12" s="61"/>
      <c r="H12" s="60"/>
      <c r="I12" s="60"/>
      <c r="J12" s="60"/>
      <c r="K12" s="60"/>
      <c r="L12" s="39"/>
      <c r="T12" s="39"/>
      <c r="U12" s="40"/>
      <c r="V12" s="39"/>
      <c r="W12" s="41"/>
      <c r="X12" s="41"/>
      <c r="Y12" s="41"/>
    </row>
    <row r="13" spans="1:25" s="25" customFormat="1" x14ac:dyDescent="0.3">
      <c r="A13" s="42"/>
      <c r="B13" s="42"/>
      <c r="C13" s="39"/>
      <c r="D13" s="40"/>
      <c r="E13" s="39"/>
      <c r="F13" s="39"/>
      <c r="G13" s="40"/>
      <c r="H13" s="39"/>
      <c r="I13" s="39"/>
      <c r="J13" s="39"/>
      <c r="K13" s="39"/>
      <c r="L13" s="39"/>
      <c r="T13" s="39"/>
      <c r="U13" s="40"/>
      <c r="V13" s="39"/>
      <c r="W13" s="41"/>
      <c r="X13" s="41"/>
      <c r="Y13" s="41"/>
    </row>
    <row r="14" spans="1:25" s="25" customFormat="1" x14ac:dyDescent="0.3">
      <c r="A14" s="42"/>
      <c r="B14" s="42"/>
      <c r="C14" s="39"/>
      <c r="D14" s="40"/>
      <c r="E14" s="39"/>
      <c r="F14" s="39"/>
      <c r="G14" s="40"/>
      <c r="H14" s="39"/>
      <c r="I14" s="39"/>
      <c r="J14" s="39"/>
      <c r="K14" s="39"/>
      <c r="L14" s="39"/>
      <c r="T14" s="39"/>
      <c r="U14" s="40"/>
      <c r="V14" s="39"/>
      <c r="W14" s="41"/>
      <c r="X14" s="41"/>
      <c r="Y14" s="41"/>
    </row>
    <row r="15" spans="1:25" ht="52.8" customHeight="1" x14ac:dyDescent="0.3">
      <c r="A15" s="107" t="s">
        <v>44</v>
      </c>
      <c r="B15" s="107"/>
      <c r="C15" s="107"/>
      <c r="D15" s="107"/>
      <c r="E15" s="107"/>
      <c r="F15" s="107"/>
      <c r="G15" s="107"/>
      <c r="H15" s="107"/>
      <c r="I15" s="107"/>
      <c r="J15" s="107"/>
      <c r="K15" s="107"/>
    </row>
    <row r="17" spans="1:25" ht="15.6" x14ac:dyDescent="0.3">
      <c r="A17" s="25"/>
      <c r="B17" s="26"/>
      <c r="C17" s="106" t="s">
        <v>26</v>
      </c>
      <c r="D17" s="106"/>
      <c r="E17" s="106"/>
      <c r="F17" s="106" t="s">
        <v>27</v>
      </c>
      <c r="G17" s="106"/>
      <c r="H17" s="106"/>
      <c r="J17" s="27" t="s">
        <v>2</v>
      </c>
      <c r="K17" s="27" t="s">
        <v>28</v>
      </c>
      <c r="T17" s="106" t="s">
        <v>2</v>
      </c>
      <c r="U17" s="106"/>
      <c r="V17" s="106"/>
      <c r="W17" s="106" t="s">
        <v>28</v>
      </c>
      <c r="X17" s="106"/>
      <c r="Y17" s="106"/>
    </row>
    <row r="18" spans="1:25" ht="43.2" x14ac:dyDescent="0.3">
      <c r="A18" s="28" t="s">
        <v>34</v>
      </c>
      <c r="B18" s="29" t="s">
        <v>30</v>
      </c>
      <c r="C18" s="30" t="s">
        <v>77</v>
      </c>
      <c r="D18" s="30" t="s">
        <v>32</v>
      </c>
      <c r="E18" s="31" t="s">
        <v>33</v>
      </c>
      <c r="F18" s="30" t="s">
        <v>77</v>
      </c>
      <c r="G18" s="30" t="s">
        <v>32</v>
      </c>
      <c r="H18" s="31" t="s">
        <v>33</v>
      </c>
      <c r="J18" s="32" t="s">
        <v>33</v>
      </c>
      <c r="K18" s="32" t="s">
        <v>33</v>
      </c>
      <c r="T18" s="30" t="s">
        <v>31</v>
      </c>
      <c r="U18" s="30" t="s">
        <v>32</v>
      </c>
      <c r="V18" s="31" t="s">
        <v>33</v>
      </c>
      <c r="W18" s="30" t="s">
        <v>31</v>
      </c>
      <c r="X18" s="30" t="s">
        <v>32</v>
      </c>
      <c r="Y18" s="31" t="s">
        <v>33</v>
      </c>
    </row>
    <row r="19" spans="1:25" x14ac:dyDescent="0.3">
      <c r="A19" s="136" t="s">
        <v>87</v>
      </c>
      <c r="B19" s="29" t="s">
        <v>3</v>
      </c>
      <c r="C19" s="3">
        <v>170863.01033333334</v>
      </c>
      <c r="D19" s="43">
        <v>44.692166666666672</v>
      </c>
      <c r="E19" s="3">
        <f t="shared" ref="E19:E35" si="0">IFERROR(C19/D19,"-")</f>
        <v>3823.1086804921069</v>
      </c>
      <c r="F19" s="3">
        <v>1439931.4095833332</v>
      </c>
      <c r="G19" s="43">
        <v>385.58058333333372</v>
      </c>
      <c r="H19" s="3">
        <f t="shared" ref="H19:H35" si="1">IFERROR(F19/G19,"-")</f>
        <v>3734.450000399826</v>
      </c>
      <c r="J19" s="44">
        <f>IFERROR(H19-E19,)</f>
        <v>-88.658680092280974</v>
      </c>
      <c r="K19" s="45">
        <f>IFERROR(J19/E19,"-")</f>
        <v>-2.3190206583629979E-2</v>
      </c>
      <c r="T19" s="132"/>
      <c r="U19" s="132"/>
      <c r="V19" s="133"/>
      <c r="W19" s="132"/>
      <c r="X19" s="132"/>
      <c r="Y19" s="134"/>
    </row>
    <row r="20" spans="1:25" x14ac:dyDescent="0.3">
      <c r="A20" s="137"/>
      <c r="B20" s="29" t="s">
        <v>4</v>
      </c>
      <c r="C20" s="3">
        <v>108262.54424999999</v>
      </c>
      <c r="D20" s="43">
        <v>30.17775</v>
      </c>
      <c r="E20" s="3">
        <f t="shared" si="0"/>
        <v>3587.495563784576</v>
      </c>
      <c r="F20" s="3">
        <v>1397176.1211666667</v>
      </c>
      <c r="G20" s="43">
        <v>415.26833333333349</v>
      </c>
      <c r="H20" s="3">
        <f t="shared" si="1"/>
        <v>3364.5139997832716</v>
      </c>
      <c r="J20" s="44">
        <f>IFERROR(H20-E20,)</f>
        <v>-222.98156400130438</v>
      </c>
      <c r="K20" s="45">
        <f>IFERROR(J20/E20,"-")</f>
        <v>-6.215521665093663E-2</v>
      </c>
      <c r="T20" s="132"/>
      <c r="U20" s="132"/>
      <c r="V20" s="133"/>
      <c r="W20" s="132"/>
      <c r="X20" s="132"/>
      <c r="Y20" s="134"/>
    </row>
    <row r="21" spans="1:25" x14ac:dyDescent="0.3">
      <c r="A21" s="138"/>
      <c r="B21" s="29" t="s">
        <v>5</v>
      </c>
      <c r="C21" s="3">
        <v>77456.742833333337</v>
      </c>
      <c r="D21" s="43">
        <v>27.536333333333335</v>
      </c>
      <c r="E21" s="3">
        <f t="shared" si="0"/>
        <v>2812.8924027648318</v>
      </c>
      <c r="F21" s="3">
        <v>180145.9690833333</v>
      </c>
      <c r="G21" s="43">
        <v>59.901750000000021</v>
      </c>
      <c r="H21" s="3">
        <f t="shared" si="1"/>
        <v>3007.3573657419565</v>
      </c>
      <c r="J21" s="44">
        <f>IFERROR(H21-E21,)</f>
        <v>194.46496297712474</v>
      </c>
      <c r="K21" s="45">
        <f>IFERROR(J21/E21,"-")</f>
        <v>6.9133452380184313E-2</v>
      </c>
      <c r="T21" s="132"/>
      <c r="U21" s="132"/>
      <c r="V21" s="133"/>
      <c r="W21" s="132"/>
      <c r="X21" s="132"/>
      <c r="Y21" s="134"/>
    </row>
    <row r="22" spans="1:25" x14ac:dyDescent="0.3">
      <c r="A22" s="136" t="s">
        <v>88</v>
      </c>
      <c r="B22" s="29" t="s">
        <v>3</v>
      </c>
      <c r="C22" s="3">
        <v>1591.2147500000001</v>
      </c>
      <c r="D22" s="43">
        <v>0.51391666666666669</v>
      </c>
      <c r="E22" s="3">
        <f t="shared" si="0"/>
        <v>3096.2505269985409</v>
      </c>
      <c r="F22" s="3">
        <v>31858.078750000001</v>
      </c>
      <c r="G22" s="43">
        <v>8.8249166666666667</v>
      </c>
      <c r="H22" s="3">
        <f t="shared" si="1"/>
        <v>3610.0146838024912</v>
      </c>
      <c r="J22" s="44">
        <f>IFERROR(H22-E22,)</f>
        <v>513.7641568039503</v>
      </c>
      <c r="K22" s="45">
        <f>IFERROR(J22/E22,"-")</f>
        <v>0.16593106802051499</v>
      </c>
      <c r="T22" s="132"/>
      <c r="U22" s="132"/>
      <c r="V22" s="133"/>
      <c r="W22" s="132"/>
      <c r="X22" s="132"/>
      <c r="Y22" s="134"/>
    </row>
    <row r="23" spans="1:25" x14ac:dyDescent="0.3">
      <c r="A23" s="137"/>
      <c r="B23" s="29" t="s">
        <v>4</v>
      </c>
      <c r="C23" s="139"/>
      <c r="D23" s="140"/>
      <c r="E23" s="139" t="str">
        <f t="shared" si="0"/>
        <v>-</v>
      </c>
      <c r="F23" s="139"/>
      <c r="G23" s="140"/>
      <c r="H23" s="139" t="str">
        <f t="shared" si="1"/>
        <v>-</v>
      </c>
      <c r="J23" s="139"/>
      <c r="K23" s="141"/>
      <c r="T23" s="132"/>
      <c r="U23" s="132"/>
      <c r="V23" s="133"/>
      <c r="W23" s="132"/>
      <c r="X23" s="132"/>
      <c r="Y23" s="134"/>
    </row>
    <row r="24" spans="1:25" x14ac:dyDescent="0.3">
      <c r="A24" s="138"/>
      <c r="B24" s="29" t="s">
        <v>5</v>
      </c>
      <c r="C24" s="139"/>
      <c r="D24" s="140"/>
      <c r="E24" s="139" t="str">
        <f t="shared" si="0"/>
        <v>-</v>
      </c>
      <c r="F24" s="139"/>
      <c r="G24" s="140"/>
      <c r="H24" s="139" t="str">
        <f t="shared" si="1"/>
        <v>-</v>
      </c>
      <c r="J24" s="139"/>
      <c r="K24" s="141"/>
      <c r="T24" s="132"/>
      <c r="U24" s="132"/>
      <c r="V24" s="133"/>
      <c r="W24" s="132"/>
      <c r="X24" s="132"/>
      <c r="Y24" s="134"/>
    </row>
    <row r="25" spans="1:25" x14ac:dyDescent="0.3">
      <c r="A25" s="136" t="s">
        <v>89</v>
      </c>
      <c r="B25" s="29" t="s">
        <v>3</v>
      </c>
      <c r="C25" s="3">
        <v>133488.99399999998</v>
      </c>
      <c r="D25" s="43">
        <v>29.667666666666666</v>
      </c>
      <c r="E25" s="3">
        <f t="shared" si="0"/>
        <v>4499.4773434603321</v>
      </c>
      <c r="F25" s="3">
        <v>477046.03283333336</v>
      </c>
      <c r="G25" s="43">
        <v>111.79233333333335</v>
      </c>
      <c r="H25" s="3">
        <f t="shared" si="1"/>
        <v>4267.2517748682822</v>
      </c>
      <c r="J25" s="44">
        <f>IFERROR(H25-E25,)</f>
        <v>-232.22556859204997</v>
      </c>
      <c r="K25" s="45">
        <f>IFERROR(J25/E25,"-")</f>
        <v>-5.1611676393831206E-2</v>
      </c>
      <c r="T25" s="132"/>
      <c r="U25" s="132"/>
      <c r="V25" s="133"/>
      <c r="W25" s="132"/>
      <c r="X25" s="132"/>
      <c r="Y25" s="134"/>
    </row>
    <row r="26" spans="1:25" x14ac:dyDescent="0.3">
      <c r="A26" s="137"/>
      <c r="B26" s="29" t="s">
        <v>4</v>
      </c>
      <c r="C26" s="139"/>
      <c r="D26" s="140"/>
      <c r="E26" s="139" t="str">
        <f t="shared" si="0"/>
        <v>-</v>
      </c>
      <c r="F26" s="139"/>
      <c r="G26" s="140"/>
      <c r="H26" s="139" t="str">
        <f t="shared" si="1"/>
        <v>-</v>
      </c>
      <c r="J26" s="139"/>
      <c r="K26" s="141"/>
      <c r="T26" s="132"/>
      <c r="U26" s="132"/>
      <c r="V26" s="133"/>
      <c r="W26" s="132"/>
      <c r="X26" s="132"/>
      <c r="Y26" s="134"/>
    </row>
    <row r="27" spans="1:25" x14ac:dyDescent="0.3">
      <c r="A27" s="138"/>
      <c r="B27" s="29" t="s">
        <v>5</v>
      </c>
      <c r="C27" s="139"/>
      <c r="D27" s="140"/>
      <c r="E27" s="139" t="str">
        <f t="shared" si="0"/>
        <v>-</v>
      </c>
      <c r="F27" s="139"/>
      <c r="G27" s="140"/>
      <c r="H27" s="139" t="str">
        <f t="shared" si="1"/>
        <v>-</v>
      </c>
      <c r="J27" s="139"/>
      <c r="K27" s="141"/>
      <c r="T27" s="132"/>
      <c r="U27" s="132"/>
      <c r="V27" s="133"/>
      <c r="W27" s="132"/>
      <c r="X27" s="132"/>
      <c r="Y27" s="134"/>
    </row>
    <row r="28" spans="1:25" x14ac:dyDescent="0.3">
      <c r="A28" s="136" t="s">
        <v>90</v>
      </c>
      <c r="B28" s="29" t="s">
        <v>3</v>
      </c>
      <c r="C28" s="3">
        <v>0</v>
      </c>
      <c r="D28" s="43">
        <v>0</v>
      </c>
      <c r="E28" s="3" t="str">
        <f t="shared" si="0"/>
        <v>-</v>
      </c>
      <c r="F28" s="3">
        <v>19206.100583333333</v>
      </c>
      <c r="G28" s="43">
        <v>3.08</v>
      </c>
      <c r="H28" s="3">
        <f t="shared" si="1"/>
        <v>6235.7469426406924</v>
      </c>
      <c r="J28" s="44">
        <f t="shared" ref="J28:J35" si="2">IFERROR(H28-E28,)</f>
        <v>0</v>
      </c>
      <c r="K28" s="45" t="str">
        <f t="shared" ref="K28:K35" si="3">IFERROR(J28/E28,"-")</f>
        <v>-</v>
      </c>
      <c r="T28" s="132"/>
      <c r="U28" s="132"/>
      <c r="V28" s="133"/>
      <c r="W28" s="132"/>
      <c r="X28" s="132"/>
      <c r="Y28" s="134"/>
    </row>
    <row r="29" spans="1:25" x14ac:dyDescent="0.3">
      <c r="A29" s="137"/>
      <c r="B29" s="29" t="s">
        <v>4</v>
      </c>
      <c r="C29" s="3">
        <v>13158.936333333333</v>
      </c>
      <c r="D29" s="43">
        <v>3.995166666666667</v>
      </c>
      <c r="E29" s="3">
        <f t="shared" si="0"/>
        <v>3293.7139877351797</v>
      </c>
      <c r="F29" s="3">
        <v>203362.94041666668</v>
      </c>
      <c r="G29" s="43">
        <v>59.778083333333321</v>
      </c>
      <c r="H29" s="3">
        <f t="shared" si="1"/>
        <v>3401.9648854025386</v>
      </c>
      <c r="J29" s="44">
        <f t="shared" si="2"/>
        <v>108.25089766735891</v>
      </c>
      <c r="K29" s="45">
        <f t="shared" si="3"/>
        <v>3.2865907018779818E-2</v>
      </c>
      <c r="T29" s="132"/>
      <c r="U29" s="132"/>
      <c r="V29" s="133"/>
      <c r="W29" s="132"/>
      <c r="X29" s="132"/>
      <c r="Y29" s="134"/>
    </row>
    <row r="30" spans="1:25" x14ac:dyDescent="0.3">
      <c r="A30" s="138"/>
      <c r="B30" s="29" t="s">
        <v>5</v>
      </c>
      <c r="C30" s="3">
        <v>28077.795333333328</v>
      </c>
      <c r="D30" s="43">
        <v>9.4677499999999988</v>
      </c>
      <c r="E30" s="3">
        <f t="shared" si="0"/>
        <v>2965.624919683487</v>
      </c>
      <c r="F30" s="3">
        <v>358273.78375</v>
      </c>
      <c r="G30" s="43">
        <v>122.96108333333336</v>
      </c>
      <c r="H30" s="3">
        <f t="shared" si="1"/>
        <v>2913.7168772233485</v>
      </c>
      <c r="J30" s="44">
        <f t="shared" si="2"/>
        <v>-51.908042460138404</v>
      </c>
      <c r="K30" s="45">
        <f t="shared" si="3"/>
        <v>-1.7503239238250805E-2</v>
      </c>
      <c r="T30" s="132"/>
      <c r="U30" s="132"/>
      <c r="V30" s="133"/>
      <c r="W30" s="132"/>
      <c r="X30" s="132"/>
      <c r="Y30" s="134"/>
    </row>
    <row r="31" spans="1:25" x14ac:dyDescent="0.3">
      <c r="A31" s="136" t="s">
        <v>91</v>
      </c>
      <c r="B31" s="29" t="s">
        <v>3</v>
      </c>
      <c r="C31" s="3">
        <v>11544.926916666665</v>
      </c>
      <c r="D31" s="43">
        <v>1.8</v>
      </c>
      <c r="E31" s="3">
        <f t="shared" si="0"/>
        <v>6413.8482870370362</v>
      </c>
      <c r="F31" s="3">
        <v>13308.154583333331</v>
      </c>
      <c r="G31" s="43">
        <v>2.8558333333333334</v>
      </c>
      <c r="H31" s="3">
        <f t="shared" si="1"/>
        <v>4659.9899328859055</v>
      </c>
      <c r="J31" s="44">
        <f t="shared" si="2"/>
        <v>-1753.8583541511307</v>
      </c>
      <c r="K31" s="45">
        <f t="shared" si="3"/>
        <v>-0.27344868098857844</v>
      </c>
      <c r="T31" s="132"/>
      <c r="U31" s="132"/>
      <c r="V31" s="133"/>
      <c r="W31" s="132"/>
      <c r="X31" s="132"/>
      <c r="Y31" s="134"/>
    </row>
    <row r="32" spans="1:25" x14ac:dyDescent="0.3">
      <c r="A32" s="137"/>
      <c r="B32" s="29" t="s">
        <v>4</v>
      </c>
      <c r="C32" s="3">
        <v>57321.662833333336</v>
      </c>
      <c r="D32" s="43">
        <v>16.954250000000002</v>
      </c>
      <c r="E32" s="3">
        <f t="shared" si="0"/>
        <v>3380.9612830607857</v>
      </c>
      <c r="F32" s="3">
        <v>7967.0273333333344</v>
      </c>
      <c r="G32" s="43">
        <v>2.3315000000000001</v>
      </c>
      <c r="H32" s="3">
        <f t="shared" si="1"/>
        <v>3417.1251697762532</v>
      </c>
      <c r="J32" s="44">
        <f t="shared" si="2"/>
        <v>36.16388671546747</v>
      </c>
      <c r="K32" s="45">
        <f t="shared" si="3"/>
        <v>1.0696332695868166E-2</v>
      </c>
      <c r="T32" s="132"/>
      <c r="U32" s="132"/>
      <c r="V32" s="133"/>
      <c r="W32" s="132"/>
      <c r="X32" s="132"/>
      <c r="Y32" s="134"/>
    </row>
    <row r="33" spans="1:25" x14ac:dyDescent="0.3">
      <c r="A33" s="138"/>
      <c r="B33" s="29" t="s">
        <v>5</v>
      </c>
      <c r="C33" s="3">
        <v>291481.98216666665</v>
      </c>
      <c r="D33" s="43">
        <v>88.269916666666674</v>
      </c>
      <c r="E33" s="3">
        <f t="shared" si="0"/>
        <v>3302.1667310210441</v>
      </c>
      <c r="F33" s="3">
        <v>187681.20625000002</v>
      </c>
      <c r="G33" s="43">
        <v>67.971916666666672</v>
      </c>
      <c r="H33" s="3">
        <f t="shared" si="1"/>
        <v>2761.1580701833968</v>
      </c>
      <c r="J33" s="44">
        <f t="shared" si="2"/>
        <v>-541.00866083764731</v>
      </c>
      <c r="K33" s="45">
        <f t="shared" si="3"/>
        <v>-0.16383444716928788</v>
      </c>
      <c r="T33" s="132"/>
      <c r="U33" s="132"/>
      <c r="V33" s="133"/>
      <c r="W33" s="132"/>
      <c r="X33" s="132"/>
      <c r="Y33" s="134"/>
    </row>
    <row r="34" spans="1:25" x14ac:dyDescent="0.3">
      <c r="A34" s="136" t="s">
        <v>92</v>
      </c>
      <c r="B34" s="29" t="s">
        <v>3</v>
      </c>
      <c r="C34" s="3">
        <v>0</v>
      </c>
      <c r="D34" s="43">
        <v>0</v>
      </c>
      <c r="E34" s="3" t="str">
        <f t="shared" si="0"/>
        <v>-</v>
      </c>
      <c r="F34" s="3">
        <v>11658.310583333334</v>
      </c>
      <c r="G34" s="43">
        <v>3.6930833333333339</v>
      </c>
      <c r="H34" s="3">
        <f t="shared" si="1"/>
        <v>3156.7959699438134</v>
      </c>
      <c r="J34" s="44">
        <f t="shared" si="2"/>
        <v>0</v>
      </c>
      <c r="K34" s="45" t="str">
        <f t="shared" si="3"/>
        <v>-</v>
      </c>
      <c r="T34" s="132"/>
      <c r="U34" s="132"/>
      <c r="V34" s="133"/>
      <c r="W34" s="132"/>
      <c r="X34" s="132"/>
      <c r="Y34" s="134"/>
    </row>
    <row r="35" spans="1:25" x14ac:dyDescent="0.3">
      <c r="A35" s="137"/>
      <c r="B35" s="29" t="s">
        <v>4</v>
      </c>
      <c r="C35" s="3">
        <v>0</v>
      </c>
      <c r="D35" s="43">
        <v>0</v>
      </c>
      <c r="E35" s="3" t="str">
        <f t="shared" si="0"/>
        <v>-</v>
      </c>
      <c r="F35" s="3">
        <v>5823.3364166666661</v>
      </c>
      <c r="G35" s="43">
        <v>1.157</v>
      </c>
      <c r="H35" s="3">
        <f t="shared" si="1"/>
        <v>5033.1343272832028</v>
      </c>
      <c r="J35" s="44">
        <f t="shared" si="2"/>
        <v>0</v>
      </c>
      <c r="K35" s="45" t="str">
        <f t="shared" si="3"/>
        <v>-</v>
      </c>
      <c r="T35" s="132"/>
      <c r="U35" s="132"/>
      <c r="V35" s="133"/>
      <c r="W35" s="132"/>
      <c r="X35" s="132"/>
      <c r="Y35" s="134"/>
    </row>
    <row r="36" spans="1:25" x14ac:dyDescent="0.3">
      <c r="A36" s="138"/>
      <c r="B36" s="29" t="s">
        <v>5</v>
      </c>
      <c r="C36" s="139"/>
      <c r="D36" s="140"/>
      <c r="E36" s="139"/>
      <c r="F36" s="139"/>
      <c r="G36" s="140"/>
      <c r="H36" s="139"/>
      <c r="J36" s="139"/>
      <c r="K36" s="141"/>
      <c r="T36" s="132"/>
      <c r="U36" s="132"/>
      <c r="V36" s="133"/>
      <c r="W36" s="132"/>
      <c r="X36" s="132"/>
      <c r="Y36" s="134"/>
    </row>
    <row r="37" spans="1:25" x14ac:dyDescent="0.3">
      <c r="A37" s="136" t="s">
        <v>93</v>
      </c>
      <c r="B37" s="29" t="s">
        <v>3</v>
      </c>
      <c r="C37" s="3">
        <v>11334.086166666666</v>
      </c>
      <c r="D37" s="43">
        <v>0.65808333333333335</v>
      </c>
      <c r="E37" s="3">
        <f>IFERROR(C37/D37,"-")</f>
        <v>17222.873749525133</v>
      </c>
      <c r="F37" s="3">
        <v>53466.54800000001</v>
      </c>
      <c r="G37" s="43">
        <v>2.8414166666666665</v>
      </c>
      <c r="H37" s="3">
        <f>IFERROR(F37/G37,"-")</f>
        <v>18816.862949819635</v>
      </c>
      <c r="J37" s="44">
        <f>IFERROR(H37-E37,)</f>
        <v>1593.9892002945016</v>
      </c>
      <c r="K37" s="45">
        <f>IFERROR(J37/E37,"-")</f>
        <v>9.2550710379471421E-2</v>
      </c>
      <c r="T37" s="132"/>
      <c r="U37" s="132"/>
      <c r="V37" s="133"/>
      <c r="W37" s="132"/>
      <c r="X37" s="132"/>
      <c r="Y37" s="134"/>
    </row>
    <row r="38" spans="1:25" x14ac:dyDescent="0.3">
      <c r="A38" s="137"/>
      <c r="B38" s="29" t="s">
        <v>4</v>
      </c>
      <c r="C38" s="139"/>
      <c r="D38" s="140"/>
      <c r="E38" s="139" t="str">
        <f>IFERROR(C38/D38,"-")</f>
        <v>-</v>
      </c>
      <c r="F38" s="139"/>
      <c r="G38" s="140"/>
      <c r="H38" s="139" t="str">
        <f>IFERROR(F38/G38,"-")</f>
        <v>-</v>
      </c>
      <c r="J38" s="139"/>
      <c r="K38" s="141"/>
      <c r="T38" s="132"/>
      <c r="U38" s="132"/>
      <c r="V38" s="133"/>
      <c r="W38" s="132"/>
      <c r="X38" s="132"/>
      <c r="Y38" s="134"/>
    </row>
    <row r="39" spans="1:25" x14ac:dyDescent="0.3">
      <c r="A39" s="138"/>
      <c r="B39" s="29" t="s">
        <v>5</v>
      </c>
      <c r="C39" s="139"/>
      <c r="D39" s="140"/>
      <c r="E39" s="139" t="str">
        <f>IFERROR(C39/D39,"-")</f>
        <v>-</v>
      </c>
      <c r="F39" s="139"/>
      <c r="G39" s="140"/>
      <c r="H39" s="139" t="str">
        <f>IFERROR(F39/G39,"-")</f>
        <v>-</v>
      </c>
      <c r="J39" s="139"/>
      <c r="K39" s="141"/>
      <c r="T39" s="132"/>
      <c r="U39" s="132"/>
      <c r="V39" s="133"/>
      <c r="W39" s="132"/>
      <c r="X39" s="132"/>
      <c r="Y39" s="134"/>
    </row>
    <row r="40" spans="1:25" x14ac:dyDescent="0.3">
      <c r="A40" s="136" t="s">
        <v>94</v>
      </c>
      <c r="B40" s="29" t="s">
        <v>3</v>
      </c>
      <c r="C40" s="3">
        <v>4491.7704166666663</v>
      </c>
      <c r="D40" s="43">
        <v>1.0925</v>
      </c>
      <c r="E40" s="3">
        <f>IFERROR(C40/D40,"-")</f>
        <v>4111.4603356216621</v>
      </c>
      <c r="F40" s="3">
        <v>30625.120750000002</v>
      </c>
      <c r="G40" s="43">
        <v>5.5978333333333339</v>
      </c>
      <c r="H40" s="3">
        <f>IFERROR(F40/G40,"-")</f>
        <v>5470.8882752255331</v>
      </c>
      <c r="J40" s="44">
        <f>IFERROR(H40-E40,)</f>
        <v>1359.427939603871</v>
      </c>
      <c r="K40" s="45">
        <f>IFERROR(J40/E40,"-")</f>
        <v>0.3306435739695206</v>
      </c>
      <c r="T40" s="132"/>
      <c r="U40" s="132"/>
      <c r="V40" s="133"/>
      <c r="W40" s="132"/>
      <c r="X40" s="132"/>
      <c r="Y40" s="134"/>
    </row>
    <row r="41" spans="1:25" x14ac:dyDescent="0.3">
      <c r="A41" s="137"/>
      <c r="B41" s="29" t="s">
        <v>4</v>
      </c>
      <c r="C41" s="139"/>
      <c r="D41" s="140"/>
      <c r="E41" s="139"/>
      <c r="F41" s="139"/>
      <c r="G41" s="140"/>
      <c r="H41" s="139"/>
      <c r="J41" s="139"/>
      <c r="K41" s="141"/>
      <c r="T41" s="132"/>
      <c r="U41" s="132"/>
      <c r="V41" s="133"/>
      <c r="W41" s="132"/>
      <c r="X41" s="132"/>
      <c r="Y41" s="134"/>
    </row>
    <row r="42" spans="1:25" x14ac:dyDescent="0.3">
      <c r="A42" s="138"/>
      <c r="B42" s="29" t="s">
        <v>5</v>
      </c>
      <c r="C42" s="139"/>
      <c r="D42" s="140"/>
      <c r="E42" s="139"/>
      <c r="F42" s="139"/>
      <c r="G42" s="140"/>
      <c r="H42" s="139"/>
      <c r="J42" s="139"/>
      <c r="K42" s="141"/>
      <c r="T42" s="132"/>
      <c r="U42" s="132"/>
      <c r="V42" s="133"/>
      <c r="W42" s="132"/>
      <c r="X42" s="132"/>
      <c r="Y42" s="134"/>
    </row>
    <row r="43" spans="1:25" x14ac:dyDescent="0.3">
      <c r="A43" s="142" t="s">
        <v>95</v>
      </c>
      <c r="B43" s="29" t="s">
        <v>3</v>
      </c>
      <c r="C43" s="3">
        <v>10101.717166666667</v>
      </c>
      <c r="D43" s="43">
        <v>2.4860833333333332</v>
      </c>
      <c r="E43" s="3">
        <f>IFERROR(C43/D43,"-")</f>
        <v>4063.3059363791781</v>
      </c>
      <c r="F43" s="3">
        <v>135129.32416666669</v>
      </c>
      <c r="G43" s="43">
        <v>28.771833333333337</v>
      </c>
      <c r="H43" s="3">
        <f>IFERROR(F43/G43,"-")</f>
        <v>4696.5837248234675</v>
      </c>
      <c r="J43" s="44">
        <f>IFERROR(H43-E43,)</f>
        <v>633.2777884442894</v>
      </c>
      <c r="K43" s="45">
        <f>IFERROR(J43/E43,"-")</f>
        <v>0.15585284454574069</v>
      </c>
      <c r="T43" s="132"/>
      <c r="U43" s="132"/>
      <c r="V43" s="133"/>
      <c r="W43" s="132"/>
      <c r="X43" s="132"/>
      <c r="Y43" s="134"/>
    </row>
    <row r="44" spans="1:25" x14ac:dyDescent="0.3">
      <c r="A44" s="142"/>
      <c r="B44" s="29" t="s">
        <v>4</v>
      </c>
      <c r="C44" s="139"/>
      <c r="D44" s="140"/>
      <c r="E44" s="139"/>
      <c r="F44" s="139"/>
      <c r="G44" s="140"/>
      <c r="H44" s="139"/>
      <c r="J44" s="139"/>
      <c r="K44" s="141"/>
      <c r="T44" s="132"/>
      <c r="U44" s="132"/>
      <c r="V44" s="133"/>
      <c r="W44" s="132"/>
      <c r="X44" s="132"/>
      <c r="Y44" s="134"/>
    </row>
    <row r="45" spans="1:25" ht="15" thickBot="1" x14ac:dyDescent="0.35">
      <c r="A45" s="143"/>
      <c r="B45" s="144" t="s">
        <v>5</v>
      </c>
      <c r="C45" s="145"/>
      <c r="D45" s="146"/>
      <c r="E45" s="139"/>
      <c r="F45" s="145"/>
      <c r="G45" s="146"/>
      <c r="H45" s="139"/>
      <c r="J45" s="139"/>
      <c r="K45" s="141"/>
      <c r="T45" s="132"/>
      <c r="U45" s="132"/>
      <c r="V45" s="133"/>
      <c r="W45" s="132"/>
      <c r="X45" s="132"/>
      <c r="Y45" s="134"/>
    </row>
    <row r="46" spans="1:25" x14ac:dyDescent="0.3">
      <c r="A46" s="117" t="s">
        <v>45</v>
      </c>
      <c r="B46" s="34" t="s">
        <v>3</v>
      </c>
      <c r="C46" s="35">
        <v>338813.25008333335</v>
      </c>
      <c r="D46" s="36">
        <v>80.210416666666674</v>
      </c>
      <c r="E46" s="35">
        <f>C46/D46</f>
        <v>4224.0554801173994</v>
      </c>
      <c r="F46" s="35">
        <v>2187336.2079166663</v>
      </c>
      <c r="G46" s="36">
        <v>549.00450000000046</v>
      </c>
      <c r="H46" s="35">
        <f>F46/G46</f>
        <v>3984.1863006890917</v>
      </c>
      <c r="J46" s="37">
        <f>IFERROR(H46-E46,)</f>
        <v>-239.86917942830769</v>
      </c>
      <c r="K46" s="38">
        <f>IFERROR(J46/E46,"-")</f>
        <v>-5.6786465177214245E-2</v>
      </c>
      <c r="T46" s="35">
        <f t="shared" ref="T46:U48" si="4">F46-C46</f>
        <v>1848522.9578333329</v>
      </c>
      <c r="U46" s="36">
        <f t="shared" si="4"/>
        <v>468.79408333333379</v>
      </c>
      <c r="V46" s="35">
        <f>H46-E46</f>
        <v>-239.86917942830769</v>
      </c>
      <c r="W46" s="46">
        <f t="shared" ref="W46:Y48" si="5">T46/C46</f>
        <v>5.4558756405739048</v>
      </c>
      <c r="X46" s="46">
        <f t="shared" si="5"/>
        <v>5.8445536479572011</v>
      </c>
      <c r="Y46" s="47">
        <f t="shared" si="5"/>
        <v>-5.6786465177214245E-2</v>
      </c>
    </row>
    <row r="47" spans="1:25" x14ac:dyDescent="0.3">
      <c r="A47" s="118"/>
      <c r="B47" s="29" t="s">
        <v>4</v>
      </c>
      <c r="C47" s="4">
        <v>183345.61308333333</v>
      </c>
      <c r="D47" s="48">
        <v>51.82716666666667</v>
      </c>
      <c r="E47" s="4">
        <f>C47/D47</f>
        <v>3537.6352765441543</v>
      </c>
      <c r="F47" s="4">
        <v>1639222.2972500001</v>
      </c>
      <c r="G47" s="48">
        <v>482.56825000000015</v>
      </c>
      <c r="H47" s="4">
        <f>F47/G47</f>
        <v>3396.871421296365</v>
      </c>
      <c r="J47" s="49">
        <f>IFERROR(H47-E47,)</f>
        <v>-140.76385524778925</v>
      </c>
      <c r="K47" s="50">
        <f>IFERROR(J47/E47,"-")</f>
        <v>-3.9790380930760809E-2</v>
      </c>
      <c r="T47" s="4">
        <f t="shared" si="4"/>
        <v>1455876.6841666668</v>
      </c>
      <c r="U47" s="48">
        <f t="shared" si="4"/>
        <v>430.74108333333345</v>
      </c>
      <c r="V47" s="4">
        <f>H47-E47</f>
        <v>-140.76385524778925</v>
      </c>
      <c r="W47" s="51">
        <f t="shared" si="5"/>
        <v>7.9406136840860713</v>
      </c>
      <c r="X47" s="51">
        <f t="shared" si="5"/>
        <v>8.3111061444609184</v>
      </c>
      <c r="Y47" s="52">
        <f t="shared" si="5"/>
        <v>-3.9790380930760809E-2</v>
      </c>
    </row>
    <row r="48" spans="1:25" ht="15" thickBot="1" x14ac:dyDescent="0.35">
      <c r="A48" s="119"/>
      <c r="B48" s="65" t="s">
        <v>5</v>
      </c>
      <c r="C48" s="53">
        <v>397016.52033333329</v>
      </c>
      <c r="D48" s="54">
        <v>125.274</v>
      </c>
      <c r="E48" s="53">
        <f>C48/D48</f>
        <v>3169.185308470499</v>
      </c>
      <c r="F48" s="53">
        <v>726100.95908333338</v>
      </c>
      <c r="G48" s="54">
        <v>250.83475000000004</v>
      </c>
      <c r="H48" s="53">
        <f>F48/G48</f>
        <v>2894.7383051324955</v>
      </c>
      <c r="J48" s="55">
        <f>IFERROR(H48-E48,)</f>
        <v>-274.44700333800347</v>
      </c>
      <c r="K48" s="56">
        <f>IFERROR(J48/E48,"-")</f>
        <v>-8.6598597628377905E-2</v>
      </c>
      <c r="T48" s="53">
        <f t="shared" si="4"/>
        <v>329084.43875000009</v>
      </c>
      <c r="U48" s="54">
        <f t="shared" si="4"/>
        <v>125.56075000000004</v>
      </c>
      <c r="V48" s="53">
        <f>H48-E48</f>
        <v>-274.44700333800347</v>
      </c>
      <c r="W48" s="57">
        <f t="shared" si="5"/>
        <v>0.82889356461464692</v>
      </c>
      <c r="X48" s="57">
        <f t="shared" si="5"/>
        <v>1.0022889825502501</v>
      </c>
      <c r="Y48" s="58">
        <f t="shared" si="5"/>
        <v>-8.6598597628377905E-2</v>
      </c>
    </row>
    <row r="49" spans="1:25" ht="28.2" thickBot="1" x14ac:dyDescent="0.35">
      <c r="A49" s="67"/>
      <c r="B49" s="68" t="s">
        <v>35</v>
      </c>
      <c r="C49" s="53">
        <f>SUM(C46:C48)</f>
        <v>919175.3835</v>
      </c>
      <c r="D49" s="54">
        <f>SUM(D46:D48)</f>
        <v>257.31158333333337</v>
      </c>
      <c r="E49" s="53">
        <f>C49/D49</f>
        <v>3572.2269926311769</v>
      </c>
      <c r="F49" s="53">
        <f>SUM(F46:F48)</f>
        <v>4552659.4642500002</v>
      </c>
      <c r="G49" s="54">
        <f>SUM(G46:G48)</f>
        <v>1282.4075000000007</v>
      </c>
      <c r="H49" s="53">
        <f>F49/G49</f>
        <v>3550.0879901669305</v>
      </c>
      <c r="J49" s="55">
        <f>IFERROR(H49-E49,)</f>
        <v>-22.13900246424646</v>
      </c>
      <c r="K49" s="56">
        <f>IFERROR(J49/E49,"-")</f>
        <v>-6.197535181810954E-3</v>
      </c>
      <c r="T49" s="60"/>
      <c r="U49" s="61"/>
      <c r="V49" s="60"/>
      <c r="W49" s="62"/>
      <c r="X49" s="62"/>
      <c r="Y49" s="62"/>
    </row>
    <row r="50" spans="1:25" x14ac:dyDescent="0.3">
      <c r="C50"/>
      <c r="D50"/>
      <c r="E50"/>
      <c r="F50"/>
      <c r="G50"/>
      <c r="H50"/>
      <c r="I50"/>
      <c r="J50"/>
      <c r="K50"/>
      <c r="T50" s="60"/>
      <c r="U50" s="61"/>
      <c r="V50" s="60"/>
      <c r="W50" s="62"/>
      <c r="X50" s="62"/>
      <c r="Y50" s="62"/>
    </row>
    <row r="51" spans="1:25" ht="110.4" customHeight="1" x14ac:dyDescent="0.3">
      <c r="A51" s="108" t="s">
        <v>80</v>
      </c>
      <c r="B51" s="109"/>
      <c r="C51" s="109"/>
      <c r="D51" s="109"/>
      <c r="E51" s="109"/>
      <c r="F51" s="109"/>
      <c r="G51" s="109"/>
      <c r="H51" s="109"/>
      <c r="I51" s="109"/>
      <c r="J51" s="109"/>
      <c r="K51" s="110"/>
      <c r="T51" s="60"/>
      <c r="U51" s="61"/>
      <c r="V51" s="60"/>
      <c r="W51" s="62"/>
      <c r="X51" s="62"/>
      <c r="Y51" s="62"/>
    </row>
    <row r="52" spans="1:25" x14ac:dyDescent="0.3">
      <c r="C52"/>
      <c r="D52"/>
      <c r="E52"/>
      <c r="F52"/>
      <c r="G52"/>
      <c r="H52"/>
      <c r="I52"/>
      <c r="J52"/>
      <c r="K52"/>
      <c r="T52" s="60"/>
      <c r="U52" s="61"/>
      <c r="V52" s="60"/>
      <c r="W52" s="62"/>
      <c r="X52" s="62"/>
      <c r="Y52" s="62"/>
    </row>
    <row r="53" spans="1:25" x14ac:dyDescent="0.3">
      <c r="C53"/>
      <c r="D53"/>
      <c r="E53"/>
      <c r="F53"/>
      <c r="G53"/>
      <c r="H53"/>
      <c r="I53"/>
      <c r="J53"/>
      <c r="K53"/>
      <c r="T53" s="60"/>
      <c r="U53" s="61"/>
      <c r="V53" s="60"/>
      <c r="W53" s="62"/>
      <c r="X53" s="62"/>
      <c r="Y53" s="62"/>
    </row>
    <row r="54" spans="1:25" x14ac:dyDescent="0.3">
      <c r="C54"/>
      <c r="D54"/>
      <c r="E54"/>
      <c r="F54"/>
      <c r="G54"/>
      <c r="H54"/>
      <c r="I54"/>
      <c r="J54"/>
      <c r="K54"/>
      <c r="T54" s="60"/>
      <c r="U54" s="61"/>
      <c r="V54" s="60"/>
      <c r="W54" s="62"/>
      <c r="X54" s="62"/>
      <c r="Y54" s="62"/>
    </row>
    <row r="55" spans="1:25" x14ac:dyDescent="0.3">
      <c r="C55"/>
      <c r="D55"/>
      <c r="E55"/>
      <c r="F55"/>
      <c r="G55"/>
      <c r="H55"/>
      <c r="I55"/>
      <c r="J55"/>
      <c r="K55"/>
      <c r="T55" s="60"/>
      <c r="U55" s="61"/>
      <c r="V55" s="60"/>
      <c r="W55" s="62"/>
      <c r="X55" s="62"/>
      <c r="Y55" s="62"/>
    </row>
    <row r="56" spans="1:25" ht="15.6" x14ac:dyDescent="0.3">
      <c r="A56" s="86" t="s">
        <v>63</v>
      </c>
      <c r="B56" s="87"/>
      <c r="C56" s="87"/>
      <c r="D56" s="87"/>
      <c r="E56" s="88"/>
      <c r="F56" s="87"/>
      <c r="G56" s="87"/>
      <c r="H56" s="87"/>
      <c r="I56" s="87"/>
      <c r="J56" s="87"/>
      <c r="K56" s="89">
        <v>4.50276818215306E-2</v>
      </c>
      <c r="T56" s="60"/>
      <c r="U56" s="61"/>
      <c r="V56" s="60"/>
      <c r="W56" s="62"/>
      <c r="X56" s="62"/>
      <c r="Y56" s="62"/>
    </row>
    <row r="57" spans="1:25" x14ac:dyDescent="0.3">
      <c r="A57" s="90" t="s">
        <v>64</v>
      </c>
      <c r="B57" s="91"/>
      <c r="C57" s="91"/>
      <c r="D57" s="91"/>
      <c r="E57" s="91"/>
      <c r="F57" s="91"/>
      <c r="G57" s="91"/>
      <c r="H57" s="91"/>
      <c r="I57" s="91"/>
      <c r="J57" s="92" t="s">
        <v>66</v>
      </c>
      <c r="K57" s="92" t="s">
        <v>67</v>
      </c>
      <c r="T57" s="60"/>
      <c r="U57" s="61"/>
      <c r="V57" s="60"/>
      <c r="W57" s="62"/>
      <c r="X57" s="62"/>
      <c r="Y57" s="62"/>
    </row>
    <row r="58" spans="1:25" x14ac:dyDescent="0.3">
      <c r="C58"/>
      <c r="D58"/>
      <c r="E58"/>
      <c r="F58"/>
      <c r="G58"/>
      <c r="H58"/>
      <c r="I58"/>
      <c r="J58"/>
      <c r="K58"/>
      <c r="T58" s="60"/>
      <c r="U58" s="61"/>
      <c r="V58" s="60"/>
      <c r="W58" s="62"/>
      <c r="X58" s="62"/>
      <c r="Y58" s="62"/>
    </row>
    <row r="59" spans="1:25" x14ac:dyDescent="0.3">
      <c r="C59"/>
      <c r="D59"/>
      <c r="E59"/>
      <c r="F59"/>
      <c r="G59"/>
      <c r="H59"/>
      <c r="I59"/>
      <c r="J59"/>
      <c r="K59"/>
      <c r="T59" s="60"/>
      <c r="U59" s="61"/>
      <c r="V59" s="60"/>
      <c r="W59" s="62"/>
      <c r="X59" s="62"/>
      <c r="Y59" s="62"/>
    </row>
    <row r="60" spans="1:25" x14ac:dyDescent="0.3">
      <c r="C60"/>
      <c r="D60"/>
      <c r="E60"/>
      <c r="F60"/>
      <c r="G60"/>
      <c r="H60"/>
      <c r="I60"/>
      <c r="J60"/>
      <c r="K60"/>
      <c r="T60" s="60"/>
      <c r="U60" s="61"/>
      <c r="V60" s="60"/>
      <c r="W60" s="62"/>
      <c r="X60" s="62"/>
      <c r="Y60" s="62"/>
    </row>
    <row r="61" spans="1:25" x14ac:dyDescent="0.3">
      <c r="C61"/>
      <c r="D61"/>
      <c r="E61"/>
      <c r="F61"/>
      <c r="G61"/>
      <c r="H61"/>
      <c r="I61"/>
      <c r="J61"/>
      <c r="K61"/>
      <c r="T61" s="60"/>
      <c r="U61" s="61"/>
      <c r="V61" s="60"/>
      <c r="W61" s="62"/>
      <c r="X61" s="62"/>
      <c r="Y61" s="62"/>
    </row>
    <row r="62" spans="1:25" x14ac:dyDescent="0.3">
      <c r="C62"/>
      <c r="D62"/>
      <c r="E62"/>
      <c r="F62"/>
      <c r="G62"/>
      <c r="H62"/>
      <c r="I62"/>
      <c r="J62"/>
      <c r="K62"/>
      <c r="T62" s="60"/>
      <c r="U62" s="61"/>
      <c r="V62" s="60"/>
      <c r="W62" s="62"/>
      <c r="X62" s="62"/>
      <c r="Y62" s="62"/>
    </row>
    <row r="63" spans="1:25" x14ac:dyDescent="0.3">
      <c r="C63"/>
      <c r="D63"/>
      <c r="E63"/>
      <c r="F63"/>
      <c r="G63"/>
      <c r="H63"/>
      <c r="I63"/>
      <c r="J63"/>
      <c r="K63"/>
      <c r="T63" s="60"/>
      <c r="U63" s="61"/>
      <c r="V63" s="60"/>
      <c r="W63" s="62"/>
      <c r="X63" s="62"/>
      <c r="Y63" s="62"/>
    </row>
    <row r="64" spans="1:25" x14ac:dyDescent="0.3">
      <c r="C64"/>
      <c r="D64"/>
      <c r="E64"/>
      <c r="F64"/>
      <c r="G64"/>
      <c r="H64"/>
      <c r="I64"/>
      <c r="J64"/>
      <c r="K64"/>
      <c r="T64" s="60"/>
      <c r="U64" s="61"/>
      <c r="V64" s="60"/>
      <c r="W64" s="62"/>
      <c r="X64" s="62"/>
      <c r="Y64" s="62"/>
    </row>
    <row r="65" spans="1:25" x14ac:dyDescent="0.3">
      <c r="C65"/>
      <c r="D65"/>
      <c r="E65"/>
      <c r="F65"/>
      <c r="G65"/>
      <c r="H65"/>
      <c r="I65"/>
      <c r="J65"/>
      <c r="K65"/>
      <c r="T65" s="60"/>
      <c r="U65" s="61"/>
      <c r="V65" s="60"/>
      <c r="W65" s="62"/>
      <c r="X65" s="62"/>
      <c r="Y65" s="62"/>
    </row>
    <row r="66" spans="1:25" x14ac:dyDescent="0.3">
      <c r="C66"/>
      <c r="D66"/>
      <c r="E66"/>
      <c r="F66"/>
      <c r="G66"/>
      <c r="H66"/>
      <c r="I66"/>
      <c r="J66"/>
      <c r="K66"/>
      <c r="T66" s="60"/>
      <c r="U66" s="61"/>
      <c r="V66" s="60"/>
      <c r="W66" s="62"/>
      <c r="X66" s="62"/>
      <c r="Y66" s="62"/>
    </row>
    <row r="67" spans="1:25" x14ac:dyDescent="0.3">
      <c r="C67"/>
      <c r="D67"/>
      <c r="E67"/>
      <c r="F67"/>
      <c r="G67"/>
      <c r="H67"/>
      <c r="I67"/>
      <c r="J67"/>
      <c r="K67"/>
      <c r="T67" s="60"/>
      <c r="U67" s="61"/>
      <c r="V67" s="60"/>
      <c r="W67" s="62"/>
      <c r="X67" s="62"/>
      <c r="Y67" s="62"/>
    </row>
    <row r="68" spans="1:25" x14ac:dyDescent="0.3">
      <c r="C68"/>
      <c r="D68"/>
      <c r="E68"/>
      <c r="F68"/>
      <c r="G68"/>
      <c r="H68"/>
      <c r="I68"/>
      <c r="J68"/>
      <c r="K68"/>
      <c r="T68" s="60"/>
      <c r="U68" s="61"/>
      <c r="V68" s="60"/>
      <c r="W68" s="62"/>
      <c r="X68" s="62"/>
      <c r="Y68" s="62"/>
    </row>
    <row r="69" spans="1:25" x14ac:dyDescent="0.3">
      <c r="C69"/>
      <c r="D69"/>
      <c r="E69"/>
      <c r="F69"/>
      <c r="G69"/>
      <c r="H69"/>
      <c r="I69"/>
      <c r="J69"/>
      <c r="K69"/>
      <c r="T69" s="60"/>
      <c r="U69" s="61"/>
      <c r="V69" s="60"/>
      <c r="W69" s="62"/>
      <c r="X69" s="62"/>
      <c r="Y69" s="62"/>
    </row>
    <row r="70" spans="1:25" x14ac:dyDescent="0.3">
      <c r="C70"/>
      <c r="D70"/>
      <c r="E70"/>
      <c r="F70"/>
      <c r="G70"/>
      <c r="H70"/>
      <c r="I70"/>
      <c r="J70"/>
      <c r="K70"/>
      <c r="T70" s="60"/>
      <c r="U70" s="61"/>
      <c r="V70" s="60"/>
      <c r="W70" s="62"/>
      <c r="X70" s="62"/>
      <c r="Y70" s="62"/>
    </row>
    <row r="71" spans="1:25" x14ac:dyDescent="0.3">
      <c r="C71"/>
      <c r="D71"/>
      <c r="E71"/>
      <c r="F71"/>
      <c r="G71"/>
      <c r="H71"/>
      <c r="I71"/>
      <c r="J71"/>
      <c r="K71"/>
      <c r="T71" s="60"/>
      <c r="U71" s="61"/>
      <c r="V71" s="60"/>
      <c r="W71" s="62"/>
      <c r="X71" s="62"/>
      <c r="Y71" s="62"/>
    </row>
    <row r="72" spans="1:25" x14ac:dyDescent="0.3">
      <c r="C72"/>
      <c r="D72"/>
      <c r="E72"/>
      <c r="F72"/>
      <c r="G72"/>
      <c r="H72"/>
      <c r="I72"/>
      <c r="J72"/>
      <c r="K72"/>
      <c r="T72" s="60"/>
      <c r="U72" s="61"/>
      <c r="V72" s="60"/>
      <c r="W72" s="62"/>
      <c r="X72" s="62"/>
      <c r="Y72" s="62"/>
    </row>
    <row r="73" spans="1:25" x14ac:dyDescent="0.3">
      <c r="C73"/>
      <c r="D73"/>
      <c r="E73"/>
      <c r="F73"/>
      <c r="G73"/>
      <c r="H73"/>
      <c r="I73"/>
      <c r="J73"/>
      <c r="K73"/>
      <c r="T73" s="60"/>
      <c r="U73" s="61"/>
      <c r="V73" s="60"/>
      <c r="W73" s="62"/>
      <c r="X73" s="62"/>
      <c r="Y73" s="62"/>
    </row>
    <row r="75" spans="1:25" ht="52.8" hidden="1" customHeight="1" outlineLevel="1" x14ac:dyDescent="0.3">
      <c r="A75" s="107" t="s">
        <v>46</v>
      </c>
      <c r="B75" s="107"/>
      <c r="C75" s="107"/>
      <c r="D75" s="107"/>
      <c r="E75" s="107"/>
      <c r="F75" s="107"/>
      <c r="G75" s="107"/>
      <c r="H75" s="107"/>
      <c r="I75" s="107"/>
      <c r="J75" s="107"/>
      <c r="K75" s="107"/>
    </row>
    <row r="76" spans="1:25" hidden="1" outlineLevel="1" x14ac:dyDescent="0.3"/>
    <row r="77" spans="1:25" ht="15.6" hidden="1" outlineLevel="1" x14ac:dyDescent="0.3">
      <c r="A77" s="25"/>
      <c r="B77" s="26"/>
      <c r="C77" s="106" t="s">
        <v>26</v>
      </c>
      <c r="D77" s="106"/>
      <c r="E77" s="106"/>
      <c r="F77" s="106" t="s">
        <v>27</v>
      </c>
      <c r="G77" s="106"/>
      <c r="H77" s="106"/>
      <c r="J77" s="27" t="s">
        <v>2</v>
      </c>
      <c r="K77" s="27" t="s">
        <v>28</v>
      </c>
    </row>
    <row r="78" spans="1:25" ht="43.8" hidden="1" outlineLevel="1" thickBot="1" x14ac:dyDescent="0.35">
      <c r="A78" s="28" t="s">
        <v>36</v>
      </c>
      <c r="B78" s="29" t="s">
        <v>30</v>
      </c>
      <c r="C78" s="28" t="s">
        <v>31</v>
      </c>
      <c r="D78" s="28" t="s">
        <v>32</v>
      </c>
      <c r="E78" s="63" t="s">
        <v>33</v>
      </c>
      <c r="F78" s="28" t="s">
        <v>31</v>
      </c>
      <c r="G78" s="28" t="s">
        <v>32</v>
      </c>
      <c r="H78" s="63" t="s">
        <v>33</v>
      </c>
      <c r="J78" s="64" t="s">
        <v>33</v>
      </c>
      <c r="K78" s="64" t="s">
        <v>33</v>
      </c>
    </row>
    <row r="79" spans="1:25" hidden="1" outlineLevel="1" x14ac:dyDescent="0.3">
      <c r="A79" s="117" t="s">
        <v>37</v>
      </c>
      <c r="B79" s="34" t="s">
        <v>3</v>
      </c>
      <c r="C79" s="35">
        <f>C46+C9</f>
        <v>1034403.0000833333</v>
      </c>
      <c r="D79" s="36">
        <f>D46+D9</f>
        <v>121.69041666666666</v>
      </c>
      <c r="E79" s="35">
        <f>C79/D79</f>
        <v>8500.2831645877341</v>
      </c>
      <c r="F79" s="35">
        <f>F46+F9</f>
        <v>2869896.2079166663</v>
      </c>
      <c r="G79" s="36">
        <f>G46+G9</f>
        <v>603.50450000000046</v>
      </c>
      <c r="H79" s="35">
        <f>F79/G79</f>
        <v>4755.3849356826076</v>
      </c>
      <c r="J79" s="37">
        <f>IFERROR(H79-E79,)</f>
        <v>-3744.8982289051264</v>
      </c>
      <c r="K79" s="38">
        <f>IFERROR(J79/E79,"-")</f>
        <v>-0.44056158558416153</v>
      </c>
    </row>
    <row r="80" spans="1:25" hidden="1" outlineLevel="1" x14ac:dyDescent="0.3">
      <c r="A80" s="118"/>
      <c r="B80" s="29" t="s">
        <v>4</v>
      </c>
      <c r="C80" s="4">
        <f>C47</f>
        <v>183345.61308333333</v>
      </c>
      <c r="D80" s="48">
        <f>D47</f>
        <v>51.82716666666667</v>
      </c>
      <c r="E80" s="4">
        <f>C80/D80</f>
        <v>3537.6352765441543</v>
      </c>
      <c r="F80" s="4">
        <f>F47</f>
        <v>1639222.2972500001</v>
      </c>
      <c r="G80" s="48">
        <f>G47</f>
        <v>482.56825000000015</v>
      </c>
      <c r="H80" s="4">
        <f>F80/G80</f>
        <v>3396.871421296365</v>
      </c>
      <c r="J80" s="49">
        <f>IFERROR(H80-E80,)</f>
        <v>-140.76385524778925</v>
      </c>
      <c r="K80" s="50">
        <f>IFERROR(J80/E80,"-")</f>
        <v>-3.9790380930760809E-2</v>
      </c>
    </row>
    <row r="81" spans="1:11" ht="15" hidden="1" outlineLevel="1" thickBot="1" x14ac:dyDescent="0.35">
      <c r="A81" s="119"/>
      <c r="B81" s="65" t="s">
        <v>5</v>
      </c>
      <c r="C81" s="53">
        <f>C48</f>
        <v>397016.52033333329</v>
      </c>
      <c r="D81" s="54">
        <f>D48</f>
        <v>125.274</v>
      </c>
      <c r="E81" s="53">
        <f>C81/D81</f>
        <v>3169.185308470499</v>
      </c>
      <c r="F81" s="53">
        <f>F48</f>
        <v>726100.95908333338</v>
      </c>
      <c r="G81" s="54">
        <f>G48</f>
        <v>250.83475000000004</v>
      </c>
      <c r="H81" s="53">
        <f>F81/G81</f>
        <v>2894.7383051324955</v>
      </c>
      <c r="J81" s="55">
        <f>IFERROR(H81-E81,)</f>
        <v>-274.44700333800347</v>
      </c>
      <c r="K81" s="56">
        <f>IFERROR(J81/E81,"-")</f>
        <v>-8.6598597628377905E-2</v>
      </c>
    </row>
    <row r="82" spans="1:11" hidden="1" outlineLevel="1" x14ac:dyDescent="0.3"/>
    <row r="83" spans="1:11" ht="108.6" hidden="1" customHeight="1" outlineLevel="1" x14ac:dyDescent="0.3"/>
    <row r="84" spans="1:11" hidden="1" outlineLevel="1" x14ac:dyDescent="0.3"/>
    <row r="85" spans="1:11" hidden="1" outlineLevel="1" x14ac:dyDescent="0.3">
      <c r="C85"/>
      <c r="D85"/>
      <c r="E85"/>
      <c r="F85"/>
      <c r="G85"/>
    </row>
    <row r="86" spans="1:11" hidden="1" outlineLevel="1" x14ac:dyDescent="0.3">
      <c r="C86"/>
      <c r="D86"/>
      <c r="E86"/>
      <c r="F86"/>
      <c r="G86"/>
    </row>
    <row r="87" spans="1:11" hidden="1" outlineLevel="1" x14ac:dyDescent="0.3">
      <c r="C87"/>
      <c r="D87"/>
      <c r="E87"/>
      <c r="F87"/>
      <c r="G87"/>
    </row>
    <row r="88" spans="1:11" collapsed="1" x14ac:dyDescent="0.3">
      <c r="C88"/>
      <c r="D88"/>
      <c r="E88"/>
      <c r="F88"/>
      <c r="G88"/>
    </row>
    <row r="89" spans="1:11" x14ac:dyDescent="0.3">
      <c r="C89"/>
      <c r="D89"/>
      <c r="E89"/>
      <c r="F89"/>
      <c r="G89"/>
    </row>
    <row r="90" spans="1:11" x14ac:dyDescent="0.3">
      <c r="C90"/>
      <c r="D90"/>
      <c r="E90"/>
      <c r="F90"/>
      <c r="G90"/>
    </row>
    <row r="91" spans="1:11" ht="28.2" hidden="1" outlineLevel="1" thickBot="1" x14ac:dyDescent="0.35">
      <c r="A91" s="66" t="s">
        <v>38</v>
      </c>
      <c r="B91" s="59" t="s">
        <v>35</v>
      </c>
      <c r="C91" s="53">
        <f>C9+C49</f>
        <v>1614765.1335</v>
      </c>
      <c r="D91" s="54">
        <f>D9+D49</f>
        <v>298.79158333333339</v>
      </c>
      <c r="E91" s="53">
        <f>C91/D91</f>
        <v>5404.3193435558051</v>
      </c>
      <c r="F91" s="53">
        <f>F9+F49</f>
        <v>5235219.4642500002</v>
      </c>
      <c r="G91" s="54">
        <f>G9+G49</f>
        <v>1336.9075000000007</v>
      </c>
      <c r="H91" s="53">
        <f>F91/G91</f>
        <v>3915.9174918608783</v>
      </c>
      <c r="J91" s="55">
        <f>IFERROR(H91-E91,)</f>
        <v>-1488.4018516949268</v>
      </c>
      <c r="K91" s="56">
        <f>IFERROR(J91/E91,"-")</f>
        <v>-0.27540967827330937</v>
      </c>
    </row>
    <row r="92" spans="1:11" collapsed="1" x14ac:dyDescent="0.3"/>
    <row r="93" spans="1:11" x14ac:dyDescent="0.3">
      <c r="C93"/>
      <c r="D93"/>
      <c r="E93"/>
      <c r="F93"/>
      <c r="G93"/>
    </row>
    <row r="94" spans="1:11" x14ac:dyDescent="0.3">
      <c r="C94"/>
      <c r="D94"/>
      <c r="E94"/>
      <c r="F94"/>
      <c r="G94"/>
    </row>
    <row r="95" spans="1:11" x14ac:dyDescent="0.3">
      <c r="C95"/>
      <c r="D95"/>
      <c r="E95"/>
      <c r="F95"/>
      <c r="G95"/>
    </row>
    <row r="96" spans="1:11" x14ac:dyDescent="0.3">
      <c r="C96"/>
      <c r="D96"/>
      <c r="E96"/>
      <c r="F96"/>
      <c r="G96"/>
    </row>
    <row r="97" spans="1:25" x14ac:dyDescent="0.3">
      <c r="C97"/>
      <c r="D97"/>
      <c r="E97"/>
      <c r="F97"/>
      <c r="G97"/>
    </row>
    <row r="98" spans="1:25" x14ac:dyDescent="0.3">
      <c r="C98"/>
      <c r="D98"/>
      <c r="E98"/>
      <c r="F98"/>
      <c r="G98"/>
    </row>
    <row r="99" spans="1:25" x14ac:dyDescent="0.3">
      <c r="C99"/>
      <c r="D99"/>
      <c r="E99"/>
      <c r="F99"/>
      <c r="G99"/>
    </row>
    <row r="100" spans="1:25" hidden="1" outlineLevel="1" x14ac:dyDescent="0.3">
      <c r="A100" t="s">
        <v>39</v>
      </c>
      <c r="C100"/>
      <c r="D100"/>
      <c r="E100"/>
      <c r="F100"/>
      <c r="G100"/>
    </row>
    <row r="101" spans="1:25" hidden="1" outlineLevel="1" x14ac:dyDescent="0.3">
      <c r="A101" s="29" t="s">
        <v>40</v>
      </c>
      <c r="B101" s="29" t="s">
        <v>3</v>
      </c>
      <c r="C101" s="3">
        <v>8347077</v>
      </c>
      <c r="D101" s="43">
        <v>41.48</v>
      </c>
      <c r="E101" s="3">
        <f>C101/D101</f>
        <v>201231.36451301834</v>
      </c>
      <c r="F101" s="3">
        <v>8190720</v>
      </c>
      <c r="G101" s="43">
        <v>54.5</v>
      </c>
      <c r="H101" s="3">
        <f>F101/G101</f>
        <v>150288.44036697247</v>
      </c>
      <c r="J101" s="44">
        <f>IFERROR(H101-E101,)</f>
        <v>-50942.924146045872</v>
      </c>
      <c r="K101" s="45">
        <f>IFERROR(J101/E101,"-")</f>
        <v>-0.25315598425388702</v>
      </c>
    </row>
    <row r="102" spans="1:25" collapsed="1" x14ac:dyDescent="0.3">
      <c r="C102"/>
      <c r="D102"/>
      <c r="E102"/>
      <c r="F102"/>
      <c r="G102"/>
    </row>
    <row r="103" spans="1:25" x14ac:dyDescent="0.3">
      <c r="C103"/>
      <c r="D103"/>
      <c r="E103"/>
      <c r="F103"/>
      <c r="G103"/>
    </row>
    <row r="104" spans="1:25" x14ac:dyDescent="0.3">
      <c r="C104"/>
      <c r="D104"/>
      <c r="E104"/>
      <c r="F104"/>
      <c r="G104"/>
    </row>
    <row r="105" spans="1:25" x14ac:dyDescent="0.3">
      <c r="C105"/>
      <c r="D105"/>
      <c r="E105"/>
      <c r="F105"/>
      <c r="G105"/>
    </row>
    <row r="106" spans="1:25" x14ac:dyDescent="0.3">
      <c r="C106"/>
      <c r="D106"/>
      <c r="E106"/>
      <c r="F106"/>
      <c r="G106"/>
    </row>
    <row r="107" spans="1:25" x14ac:dyDescent="0.3">
      <c r="C107"/>
      <c r="D107"/>
      <c r="E107"/>
      <c r="F107"/>
      <c r="G107"/>
    </row>
    <row r="108" spans="1:25" s="1" customFormat="1" x14ac:dyDescent="0.3">
      <c r="A108"/>
      <c r="B108"/>
      <c r="C108"/>
      <c r="D108"/>
      <c r="E108"/>
      <c r="F108"/>
      <c r="G108"/>
      <c r="L108"/>
      <c r="M108"/>
      <c r="N108"/>
      <c r="O108"/>
      <c r="P108"/>
      <c r="Q108"/>
      <c r="R108"/>
      <c r="S108"/>
      <c r="T108"/>
      <c r="U108"/>
      <c r="V108"/>
      <c r="W108"/>
      <c r="X108"/>
      <c r="Y108"/>
    </row>
    <row r="109" spans="1:25" s="1" customFormat="1" x14ac:dyDescent="0.3">
      <c r="A109"/>
      <c r="B109"/>
      <c r="C109"/>
      <c r="D109"/>
      <c r="E109"/>
      <c r="F109"/>
      <c r="G109"/>
      <c r="L109"/>
      <c r="M109"/>
      <c r="N109"/>
      <c r="O109"/>
      <c r="P109"/>
      <c r="Q109"/>
      <c r="R109"/>
      <c r="S109"/>
      <c r="T109"/>
      <c r="U109"/>
      <c r="V109"/>
      <c r="W109"/>
      <c r="X109"/>
      <c r="Y109"/>
    </row>
    <row r="110" spans="1:25" s="1" customFormat="1" x14ac:dyDescent="0.3">
      <c r="A110"/>
      <c r="B110"/>
      <c r="C110"/>
      <c r="D110"/>
      <c r="E110"/>
      <c r="F110"/>
      <c r="G110"/>
      <c r="L110"/>
      <c r="M110"/>
      <c r="N110"/>
      <c r="O110"/>
      <c r="P110"/>
      <c r="Q110"/>
      <c r="R110"/>
      <c r="S110"/>
      <c r="T110"/>
      <c r="U110"/>
      <c r="V110"/>
      <c r="W110"/>
      <c r="X110"/>
      <c r="Y110"/>
    </row>
    <row r="111" spans="1:25" s="1" customFormat="1" x14ac:dyDescent="0.3">
      <c r="A111"/>
      <c r="B111"/>
      <c r="C111"/>
      <c r="D111"/>
      <c r="E111"/>
      <c r="F111"/>
      <c r="G111"/>
      <c r="L111"/>
      <c r="M111"/>
      <c r="N111"/>
      <c r="O111"/>
      <c r="P111"/>
      <c r="Q111"/>
      <c r="R111"/>
      <c r="S111"/>
      <c r="T111"/>
      <c r="U111"/>
      <c r="V111"/>
      <c r="W111"/>
      <c r="X111"/>
      <c r="Y111"/>
    </row>
    <row r="112" spans="1:25" s="1" customFormat="1" x14ac:dyDescent="0.3">
      <c r="A112"/>
      <c r="B112"/>
      <c r="C112"/>
      <c r="D112"/>
      <c r="E112"/>
      <c r="F112"/>
      <c r="G112"/>
      <c r="L112"/>
      <c r="M112"/>
      <c r="N112"/>
      <c r="O112"/>
      <c r="P112"/>
      <c r="Q112"/>
      <c r="R112"/>
      <c r="S112"/>
      <c r="T112"/>
      <c r="U112"/>
      <c r="V112"/>
      <c r="W112"/>
      <c r="X112"/>
      <c r="Y112"/>
    </row>
    <row r="113" spans="1:25" s="1" customFormat="1" x14ac:dyDescent="0.3">
      <c r="A113"/>
      <c r="B113"/>
      <c r="C113"/>
      <c r="D113"/>
      <c r="E113"/>
      <c r="F113"/>
      <c r="G113"/>
      <c r="L113"/>
      <c r="M113"/>
      <c r="N113"/>
      <c r="O113"/>
      <c r="P113"/>
      <c r="Q113"/>
      <c r="R113"/>
      <c r="S113"/>
      <c r="T113"/>
      <c r="U113"/>
      <c r="V113"/>
      <c r="W113"/>
      <c r="X113"/>
      <c r="Y113"/>
    </row>
  </sheetData>
  <mergeCells count="28">
    <mergeCell ref="A40:A42"/>
    <mergeCell ref="A43:A45"/>
    <mergeCell ref="A3:K3"/>
    <mergeCell ref="B1:K1"/>
    <mergeCell ref="A79:A81"/>
    <mergeCell ref="A46:A48"/>
    <mergeCell ref="A51:K51"/>
    <mergeCell ref="A75:K75"/>
    <mergeCell ref="C77:E77"/>
    <mergeCell ref="F77:H77"/>
    <mergeCell ref="A5:K5"/>
    <mergeCell ref="A19:A21"/>
    <mergeCell ref="A22:A24"/>
    <mergeCell ref="A25:A27"/>
    <mergeCell ref="A28:A30"/>
    <mergeCell ref="A31:A33"/>
    <mergeCell ref="A34:A36"/>
    <mergeCell ref="A37:A39"/>
    <mergeCell ref="T7:V7"/>
    <mergeCell ref="W7:Y7"/>
    <mergeCell ref="C17:E17"/>
    <mergeCell ref="F17:H17"/>
    <mergeCell ref="T17:V17"/>
    <mergeCell ref="W17:Y17"/>
    <mergeCell ref="A15:K15"/>
    <mergeCell ref="A11:K11"/>
    <mergeCell ref="C7:E7"/>
    <mergeCell ref="F7:H7"/>
  </mergeCells>
  <pageMargins left="0.25" right="0.25" top="0.75" bottom="0.75" header="0.3" footer="0.3"/>
  <pageSetup paperSize="9" scale="96" fitToHeight="0" orientation="landscape" r:id="rId1"/>
  <rowBreaks count="3" manualBreakCount="3">
    <brk id="11" max="10" man="1"/>
    <brk id="39" max="10" man="1"/>
    <brk id="7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5"/>
  <sheetViews>
    <sheetView view="pageBreakPreview" topLeftCell="A34" zoomScale="90" zoomScaleNormal="90" zoomScaleSheetLayoutView="90" workbookViewId="0">
      <selection activeCell="F58" sqref="F58"/>
    </sheetView>
  </sheetViews>
  <sheetFormatPr baseColWidth="10" defaultRowHeight="14.4" outlineLevelRow="1" x14ac:dyDescent="0.3"/>
  <cols>
    <col min="1" max="1" width="31.5546875" customWidth="1"/>
    <col min="2" max="2" width="9.44140625" customWidth="1"/>
    <col min="3" max="8" width="13.88671875" style="1" customWidth="1"/>
    <col min="9" max="9" width="1.21875" style="1" customWidth="1"/>
    <col min="10" max="10" width="13.88671875" style="1" customWidth="1"/>
    <col min="11" max="11" width="14" style="1" customWidth="1"/>
    <col min="13" max="18" width="0" hidden="1" customWidth="1"/>
    <col min="20" max="25" width="12.88671875" hidden="1" customWidth="1"/>
  </cols>
  <sheetData>
    <row r="1" spans="1:25" ht="52.2" customHeight="1" x14ac:dyDescent="0.3">
      <c r="A1" s="107" t="s">
        <v>47</v>
      </c>
      <c r="B1" s="107"/>
      <c r="C1" s="107"/>
      <c r="D1" s="107"/>
      <c r="E1" s="107"/>
      <c r="F1" s="107"/>
      <c r="G1" s="107"/>
      <c r="H1" s="107"/>
      <c r="I1" s="107"/>
      <c r="J1" s="107"/>
      <c r="K1" s="107"/>
    </row>
    <row r="3" spans="1:25" s="25" customFormat="1" ht="15.6" x14ac:dyDescent="0.3">
      <c r="B3" s="26"/>
      <c r="C3" s="106" t="s">
        <v>26</v>
      </c>
      <c r="D3" s="106"/>
      <c r="E3" s="106"/>
      <c r="F3" s="106" t="s">
        <v>27</v>
      </c>
      <c r="G3" s="106"/>
      <c r="H3" s="106"/>
      <c r="I3" s="1"/>
      <c r="J3" s="27" t="s">
        <v>2</v>
      </c>
      <c r="K3" s="27" t="s">
        <v>28</v>
      </c>
      <c r="T3" s="106" t="s">
        <v>2</v>
      </c>
      <c r="U3" s="106"/>
      <c r="V3" s="106"/>
      <c r="W3" s="106" t="s">
        <v>28</v>
      </c>
      <c r="X3" s="106"/>
      <c r="Y3" s="106"/>
    </row>
    <row r="4" spans="1:25" s="33" customFormat="1" ht="50.4" customHeight="1" thickBot="1" x14ac:dyDescent="0.35">
      <c r="A4" s="28" t="s">
        <v>29</v>
      </c>
      <c r="B4" s="29" t="s">
        <v>30</v>
      </c>
      <c r="C4" s="30" t="s">
        <v>77</v>
      </c>
      <c r="D4" s="30" t="s">
        <v>32</v>
      </c>
      <c r="E4" s="31" t="s">
        <v>33</v>
      </c>
      <c r="F4" s="30" t="s">
        <v>77</v>
      </c>
      <c r="G4" s="30" t="s">
        <v>32</v>
      </c>
      <c r="H4" s="31" t="s">
        <v>33</v>
      </c>
      <c r="I4" s="1"/>
      <c r="J4" s="32" t="s">
        <v>33</v>
      </c>
      <c r="K4" s="32" t="s">
        <v>33</v>
      </c>
      <c r="T4" s="30" t="s">
        <v>48</v>
      </c>
      <c r="U4" s="30" t="s">
        <v>32</v>
      </c>
      <c r="V4" s="31" t="s">
        <v>33</v>
      </c>
      <c r="W4" s="30" t="s">
        <v>48</v>
      </c>
      <c r="X4" s="30" t="s">
        <v>32</v>
      </c>
      <c r="Y4" s="31" t="s">
        <v>33</v>
      </c>
    </row>
    <row r="5" spans="1:25" s="25" customFormat="1" ht="28.8" x14ac:dyDescent="0.3">
      <c r="A5" s="69" t="s">
        <v>49</v>
      </c>
      <c r="B5" s="34" t="s">
        <v>3</v>
      </c>
      <c r="C5" s="35">
        <v>205132.83349999998</v>
      </c>
      <c r="D5" s="36">
        <v>24.058250000000001</v>
      </c>
      <c r="E5" s="35">
        <f>C5/D5</f>
        <v>8526.5068531584784</v>
      </c>
      <c r="F5" s="35">
        <v>148853.20583333334</v>
      </c>
      <c r="G5" s="36">
        <v>21.293083333333335</v>
      </c>
      <c r="H5" s="35">
        <f>F5/G5</f>
        <v>6990.6834770289252</v>
      </c>
      <c r="I5" s="1"/>
      <c r="J5" s="37">
        <f>IFERROR(H5-E5,)</f>
        <v>-1535.8233761295533</v>
      </c>
      <c r="K5" s="38">
        <f>IFERROR(J5/E5,"-")</f>
        <v>-0.18012339667101041</v>
      </c>
      <c r="L5" s="39"/>
      <c r="M5" s="25" t="s">
        <v>62</v>
      </c>
      <c r="T5" s="39"/>
      <c r="U5" s="40"/>
      <c r="V5" s="39"/>
      <c r="W5" s="41"/>
      <c r="X5" s="41"/>
      <c r="Y5" s="41"/>
    </row>
    <row r="6" spans="1:25" s="25" customFormat="1" x14ac:dyDescent="0.3">
      <c r="A6" s="67"/>
      <c r="B6" s="42"/>
      <c r="C6" s="60"/>
      <c r="D6" s="61"/>
      <c r="E6" s="60"/>
      <c r="F6" s="60"/>
      <c r="G6" s="61"/>
      <c r="H6" s="60"/>
      <c r="I6" s="60"/>
      <c r="J6" s="60"/>
      <c r="K6" s="60"/>
      <c r="L6" s="39"/>
      <c r="T6" s="39"/>
      <c r="U6" s="40"/>
      <c r="V6" s="39"/>
      <c r="W6" s="41"/>
      <c r="X6" s="41"/>
      <c r="Y6" s="41"/>
    </row>
    <row r="7" spans="1:25" s="25" customFormat="1" ht="34.799999999999997" customHeight="1" x14ac:dyDescent="0.3">
      <c r="A7" s="108" t="s">
        <v>79</v>
      </c>
      <c r="B7" s="109"/>
      <c r="C7" s="109"/>
      <c r="D7" s="109"/>
      <c r="E7" s="109"/>
      <c r="F7" s="109"/>
      <c r="G7" s="109"/>
      <c r="H7" s="109"/>
      <c r="I7" s="109"/>
      <c r="J7" s="109"/>
      <c r="K7" s="110"/>
      <c r="L7" s="39"/>
      <c r="T7" s="39"/>
      <c r="U7" s="40"/>
      <c r="V7" s="39"/>
      <c r="W7" s="41"/>
      <c r="X7" s="41"/>
      <c r="Y7" s="41"/>
    </row>
    <row r="8" spans="1:25" s="25" customFormat="1" x14ac:dyDescent="0.3">
      <c r="A8" s="67"/>
      <c r="B8" s="42"/>
      <c r="C8" s="60"/>
      <c r="D8" s="61"/>
      <c r="E8" s="60"/>
      <c r="F8" s="60"/>
      <c r="G8" s="61"/>
      <c r="H8" s="60"/>
      <c r="I8" s="60"/>
      <c r="J8" s="60"/>
      <c r="K8" s="60"/>
      <c r="L8" s="39"/>
      <c r="T8" s="39"/>
      <c r="U8" s="40"/>
      <c r="V8" s="39"/>
      <c r="W8" s="41"/>
      <c r="X8" s="41"/>
      <c r="Y8" s="41"/>
    </row>
    <row r="9" spans="1:25" s="25" customFormat="1" hidden="1" x14ac:dyDescent="0.3">
      <c r="T9" s="39"/>
      <c r="U9" s="40"/>
      <c r="V9" s="39"/>
      <c r="W9" s="41"/>
      <c r="X9" s="41"/>
      <c r="Y9" s="41"/>
    </row>
    <row r="11" spans="1:25" ht="52.8" customHeight="1" x14ac:dyDescent="0.3">
      <c r="A11" s="107" t="s">
        <v>50</v>
      </c>
      <c r="B11" s="107"/>
      <c r="C11" s="107"/>
      <c r="D11" s="107"/>
      <c r="E11" s="107"/>
      <c r="F11" s="107"/>
      <c r="G11" s="107"/>
      <c r="H11" s="107"/>
      <c r="I11" s="107"/>
      <c r="J11" s="107"/>
      <c r="K11" s="107"/>
    </row>
    <row r="13" spans="1:25" ht="15.6" x14ac:dyDescent="0.3">
      <c r="A13" s="25"/>
      <c r="B13" s="26"/>
      <c r="C13" s="106" t="s">
        <v>26</v>
      </c>
      <c r="D13" s="106"/>
      <c r="E13" s="106"/>
      <c r="F13" s="106" t="s">
        <v>27</v>
      </c>
      <c r="G13" s="106"/>
      <c r="H13" s="106"/>
      <c r="J13" s="27" t="s">
        <v>2</v>
      </c>
      <c r="K13" s="27" t="s">
        <v>28</v>
      </c>
      <c r="T13" s="106" t="s">
        <v>2</v>
      </c>
      <c r="U13" s="106"/>
      <c r="V13" s="106"/>
      <c r="W13" s="106" t="s">
        <v>28</v>
      </c>
      <c r="X13" s="106"/>
      <c r="Y13" s="106"/>
    </row>
    <row r="14" spans="1:25" ht="43.2" x14ac:dyDescent="0.3">
      <c r="A14" s="28" t="s">
        <v>34</v>
      </c>
      <c r="B14" s="29" t="s">
        <v>30</v>
      </c>
      <c r="C14" s="30" t="s">
        <v>77</v>
      </c>
      <c r="D14" s="30" t="s">
        <v>32</v>
      </c>
      <c r="E14" s="31" t="s">
        <v>33</v>
      </c>
      <c r="F14" s="30" t="s">
        <v>77</v>
      </c>
      <c r="G14" s="30" t="s">
        <v>32</v>
      </c>
      <c r="H14" s="31" t="s">
        <v>33</v>
      </c>
      <c r="J14" s="32" t="s">
        <v>33</v>
      </c>
      <c r="K14" s="32" t="s">
        <v>33</v>
      </c>
      <c r="M14" s="120" t="s">
        <v>55</v>
      </c>
      <c r="N14" s="120"/>
      <c r="O14" s="120"/>
      <c r="T14" s="30" t="s">
        <v>48</v>
      </c>
      <c r="U14" s="30" t="s">
        <v>32</v>
      </c>
      <c r="V14" s="31" t="s">
        <v>33</v>
      </c>
      <c r="W14" s="30" t="s">
        <v>48</v>
      </c>
      <c r="X14" s="30" t="s">
        <v>32</v>
      </c>
      <c r="Y14" s="31" t="s">
        <v>33</v>
      </c>
    </row>
    <row r="15" spans="1:25" x14ac:dyDescent="0.3">
      <c r="A15" s="136" t="s">
        <v>87</v>
      </c>
      <c r="B15" s="29" t="s">
        <v>3</v>
      </c>
      <c r="C15" s="3">
        <v>10720.491833333332</v>
      </c>
      <c r="D15" s="43">
        <v>3.4250833333333333</v>
      </c>
      <c r="E15" s="3">
        <f>IFERROR(C15/D15,"-")</f>
        <v>3129.9944526897152</v>
      </c>
      <c r="F15" s="3">
        <v>88938.422583333348</v>
      </c>
      <c r="G15" s="43">
        <v>31.687666666666665</v>
      </c>
      <c r="H15" s="3">
        <f>IFERROR(F15/G15,"-")</f>
        <v>2806.7204669534945</v>
      </c>
      <c r="J15" s="44">
        <f>IFERROR(H15-E15,)</f>
        <v>-323.27398573622077</v>
      </c>
      <c r="K15" s="45">
        <f>IFERROR(J15/E15,"-")</f>
        <v>-0.10328260660603407</v>
      </c>
      <c r="M15" s="67"/>
      <c r="N15" s="103"/>
      <c r="O15" s="103"/>
      <c r="T15" s="132"/>
      <c r="U15" s="132"/>
      <c r="V15" s="133"/>
      <c r="W15" s="132"/>
      <c r="X15" s="132"/>
      <c r="Y15" s="134"/>
    </row>
    <row r="16" spans="1:25" x14ac:dyDescent="0.3">
      <c r="A16" s="137"/>
      <c r="B16" s="29" t="s">
        <v>4</v>
      </c>
      <c r="C16" s="3">
        <v>10762.447333333332</v>
      </c>
      <c r="D16" s="43">
        <v>3.9314999999999998</v>
      </c>
      <c r="E16" s="3">
        <f>IFERROR(C16/D16,"-")</f>
        <v>2737.49137309763</v>
      </c>
      <c r="F16" s="3">
        <v>85873.222916666637</v>
      </c>
      <c r="G16" s="43">
        <v>27.042583333333319</v>
      </c>
      <c r="H16" s="3">
        <f>IFERROR(F16/G16,"-")</f>
        <v>3175.4814936935886</v>
      </c>
      <c r="J16" s="44">
        <f>IFERROR(H16-E16,)</f>
        <v>437.99012059595862</v>
      </c>
      <c r="K16" s="45">
        <f>IFERROR(J16/E16,"-")</f>
        <v>0.15999689529627537</v>
      </c>
      <c r="M16" s="67"/>
      <c r="N16" s="103"/>
      <c r="O16" s="103"/>
      <c r="T16" s="132"/>
      <c r="U16" s="132"/>
      <c r="V16" s="133"/>
      <c r="W16" s="132"/>
      <c r="X16" s="132"/>
      <c r="Y16" s="134"/>
    </row>
    <row r="17" spans="1:25" x14ac:dyDescent="0.3">
      <c r="A17" s="138"/>
      <c r="B17" s="29" t="s">
        <v>5</v>
      </c>
      <c r="C17" s="3">
        <v>36878.144916666657</v>
      </c>
      <c r="D17" s="43">
        <v>14.514750000000001</v>
      </c>
      <c r="E17" s="3">
        <f>IFERROR(C17/D17,"-")</f>
        <v>2540.7357974933534</v>
      </c>
      <c r="F17" s="3">
        <v>192194.10908333329</v>
      </c>
      <c r="G17" s="43">
        <v>69.900583333333387</v>
      </c>
      <c r="H17" s="3">
        <f>IFERROR(F17/G17,"-")</f>
        <v>2749.5351242896131</v>
      </c>
      <c r="J17" s="44">
        <f>IFERROR(H17-E17,)</f>
        <v>208.79932679625972</v>
      </c>
      <c r="K17" s="45">
        <f>IFERROR(J17/E17,"-")</f>
        <v>8.2180652944024157E-2</v>
      </c>
      <c r="M17" s="67"/>
      <c r="N17" s="103"/>
      <c r="O17" s="103"/>
      <c r="T17" s="132"/>
      <c r="U17" s="132"/>
      <c r="V17" s="133"/>
      <c r="W17" s="132"/>
      <c r="X17" s="132"/>
      <c r="Y17" s="134"/>
    </row>
    <row r="18" spans="1:25" x14ac:dyDescent="0.3">
      <c r="A18" s="136" t="s">
        <v>88</v>
      </c>
      <c r="B18" s="29" t="s">
        <v>3</v>
      </c>
      <c r="C18" s="3">
        <v>17132.59708333333</v>
      </c>
      <c r="D18" s="43">
        <v>4.6037499999999998</v>
      </c>
      <c r="E18" s="3">
        <f>IFERROR(C18/D18,"-")</f>
        <v>3721.4438410715898</v>
      </c>
      <c r="F18" s="3">
        <v>33448.439750000005</v>
      </c>
      <c r="G18" s="43">
        <v>9.092666666666668</v>
      </c>
      <c r="H18" s="3">
        <f>IFERROR(F18/G18,"-")</f>
        <v>3678.6171731798518</v>
      </c>
      <c r="J18" s="44">
        <f>IFERROR(H18-E18,)</f>
        <v>-42.826667891737998</v>
      </c>
      <c r="K18" s="45">
        <f>IFERROR(J18/E18,"-")</f>
        <v>-1.1508078509497555E-2</v>
      </c>
      <c r="M18" s="67"/>
      <c r="N18" s="103"/>
      <c r="O18" s="103"/>
      <c r="T18" s="132"/>
      <c r="U18" s="132"/>
      <c r="V18" s="133"/>
      <c r="W18" s="132"/>
      <c r="X18" s="132"/>
      <c r="Y18" s="134"/>
    </row>
    <row r="19" spans="1:25" x14ac:dyDescent="0.3">
      <c r="A19" s="137"/>
      <c r="B19" s="29" t="s">
        <v>4</v>
      </c>
      <c r="C19" s="3">
        <v>0</v>
      </c>
      <c r="D19" s="43">
        <v>0</v>
      </c>
      <c r="E19" s="3" t="str">
        <f>IFERROR(C19/D19,"-")</f>
        <v>-</v>
      </c>
      <c r="F19" s="3">
        <v>774.68741666666676</v>
      </c>
      <c r="G19" s="43">
        <v>0.45</v>
      </c>
      <c r="H19" s="3">
        <f>IFERROR(F19/G19,"-")</f>
        <v>1721.5275925925928</v>
      </c>
      <c r="J19" s="44">
        <f>IFERROR(H19-E19,)</f>
        <v>0</v>
      </c>
      <c r="K19" s="45" t="str">
        <f>IFERROR(J19/E19,"-")</f>
        <v>-</v>
      </c>
      <c r="M19" s="67"/>
      <c r="N19" s="103"/>
      <c r="O19" s="103"/>
      <c r="T19" s="132"/>
      <c r="U19" s="132"/>
      <c r="V19" s="133"/>
      <c r="W19" s="132"/>
      <c r="X19" s="132"/>
      <c r="Y19" s="134"/>
    </row>
    <row r="20" spans="1:25" x14ac:dyDescent="0.3">
      <c r="A20" s="138"/>
      <c r="B20" s="29" t="s">
        <v>5</v>
      </c>
      <c r="C20" s="139"/>
      <c r="D20" s="140"/>
      <c r="E20" s="139"/>
      <c r="F20" s="139"/>
      <c r="G20" s="140"/>
      <c r="H20" s="139"/>
      <c r="J20" s="139"/>
      <c r="K20" s="141"/>
      <c r="M20" s="67"/>
      <c r="N20" s="103"/>
      <c r="O20" s="103"/>
      <c r="T20" s="132"/>
      <c r="U20" s="132"/>
      <c r="V20" s="133"/>
      <c r="W20" s="132"/>
      <c r="X20" s="132"/>
      <c r="Y20" s="134"/>
    </row>
    <row r="21" spans="1:25" x14ac:dyDescent="0.3">
      <c r="A21" s="136" t="s">
        <v>89</v>
      </c>
      <c r="B21" s="29" t="s">
        <v>3</v>
      </c>
      <c r="C21" s="3">
        <v>13668.271000000001</v>
      </c>
      <c r="D21" s="43">
        <v>3.4777499999999999</v>
      </c>
      <c r="E21" s="3">
        <f t="shared" ref="E21:E31" si="0">IFERROR(C21/D21,"-")</f>
        <v>3930.2051613830786</v>
      </c>
      <c r="F21" s="3">
        <v>38793.10833333333</v>
      </c>
      <c r="G21" s="43">
        <v>14.373083333333337</v>
      </c>
      <c r="H21" s="3">
        <f t="shared" ref="H21:H31" si="1">IFERROR(F21/G21,"-")</f>
        <v>2699.0108826104342</v>
      </c>
      <c r="J21" s="44">
        <f>IFERROR(H21-E21,)</f>
        <v>-1231.1942787726443</v>
      </c>
      <c r="K21" s="45">
        <f>IFERROR(J21/E21,"-")</f>
        <v>-0.31326463332498772</v>
      </c>
      <c r="M21" s="67"/>
      <c r="N21" s="103"/>
      <c r="O21" s="103"/>
      <c r="T21" s="132"/>
      <c r="U21" s="132"/>
      <c r="V21" s="133"/>
      <c r="W21" s="132"/>
      <c r="X21" s="132"/>
      <c r="Y21" s="134"/>
    </row>
    <row r="22" spans="1:25" x14ac:dyDescent="0.3">
      <c r="A22" s="137"/>
      <c r="B22" s="29" t="s">
        <v>4</v>
      </c>
      <c r="C22" s="139"/>
      <c r="D22" s="140"/>
      <c r="E22" s="139" t="str">
        <f t="shared" si="0"/>
        <v>-</v>
      </c>
      <c r="F22" s="139"/>
      <c r="G22" s="140"/>
      <c r="H22" s="139" t="str">
        <f t="shared" si="1"/>
        <v>-</v>
      </c>
      <c r="J22" s="139"/>
      <c r="K22" s="141"/>
      <c r="M22" s="67"/>
      <c r="N22" s="103"/>
      <c r="O22" s="103"/>
      <c r="T22" s="132"/>
      <c r="U22" s="132"/>
      <c r="V22" s="133"/>
      <c r="W22" s="132"/>
      <c r="X22" s="132"/>
      <c r="Y22" s="134"/>
    </row>
    <row r="23" spans="1:25" x14ac:dyDescent="0.3">
      <c r="A23" s="138"/>
      <c r="B23" s="29" t="s">
        <v>5</v>
      </c>
      <c r="C23" s="139"/>
      <c r="D23" s="140"/>
      <c r="E23" s="139" t="str">
        <f t="shared" si="0"/>
        <v>-</v>
      </c>
      <c r="F23" s="139"/>
      <c r="G23" s="140"/>
      <c r="H23" s="139" t="str">
        <f t="shared" si="1"/>
        <v>-</v>
      </c>
      <c r="J23" s="139"/>
      <c r="K23" s="141"/>
      <c r="M23" s="67"/>
      <c r="N23" s="103"/>
      <c r="O23" s="103"/>
      <c r="T23" s="132"/>
      <c r="U23" s="132"/>
      <c r="V23" s="133"/>
      <c r="W23" s="132"/>
      <c r="X23" s="132"/>
      <c r="Y23" s="134"/>
    </row>
    <row r="24" spans="1:25" x14ac:dyDescent="0.3">
      <c r="A24" s="136" t="s">
        <v>90</v>
      </c>
      <c r="B24" s="29" t="s">
        <v>3</v>
      </c>
      <c r="C24" s="3">
        <v>6496.1455000000014</v>
      </c>
      <c r="D24" s="43">
        <v>1.1827500000000002</v>
      </c>
      <c r="E24" s="3">
        <f t="shared" si="0"/>
        <v>5492.4079475797935</v>
      </c>
      <c r="F24" s="3">
        <v>3123.3349166666667</v>
      </c>
      <c r="G24" s="43">
        <v>0.31108333333333332</v>
      </c>
      <c r="H24" s="3">
        <f t="shared" si="1"/>
        <v>10040.187248861506</v>
      </c>
      <c r="J24" s="44">
        <f t="shared" ref="J24:J31" si="2">IFERROR(H24-E24,)</f>
        <v>4547.7793012817128</v>
      </c>
      <c r="K24" s="45">
        <f t="shared" ref="K24:K31" si="3">IFERROR(J24/E24,"-")</f>
        <v>0.82801192931884693</v>
      </c>
      <c r="M24" s="67"/>
      <c r="N24" s="103"/>
      <c r="O24" s="103"/>
      <c r="T24" s="132"/>
      <c r="U24" s="132"/>
      <c r="V24" s="133"/>
      <c r="W24" s="132"/>
      <c r="X24" s="132"/>
      <c r="Y24" s="134"/>
    </row>
    <row r="25" spans="1:25" x14ac:dyDescent="0.3">
      <c r="A25" s="137"/>
      <c r="B25" s="29" t="s">
        <v>4</v>
      </c>
      <c r="C25" s="3">
        <v>10952.207833333334</v>
      </c>
      <c r="D25" s="43">
        <v>3.5</v>
      </c>
      <c r="E25" s="3">
        <f t="shared" si="0"/>
        <v>3129.202238095238</v>
      </c>
      <c r="F25" s="3">
        <v>28586.052166666672</v>
      </c>
      <c r="G25" s="43">
        <v>11.150333333333334</v>
      </c>
      <c r="H25" s="3">
        <f t="shared" si="1"/>
        <v>2563.6948521718336</v>
      </c>
      <c r="J25" s="44">
        <f t="shared" si="2"/>
        <v>-565.5073859234044</v>
      </c>
      <c r="K25" s="45">
        <f t="shared" si="3"/>
        <v>-0.18071934726329217</v>
      </c>
      <c r="M25" s="67"/>
      <c r="N25" s="103"/>
      <c r="O25" s="103"/>
      <c r="T25" s="132"/>
      <c r="U25" s="132"/>
      <c r="V25" s="133"/>
      <c r="W25" s="132"/>
      <c r="X25" s="132"/>
      <c r="Y25" s="134"/>
    </row>
    <row r="26" spans="1:25" x14ac:dyDescent="0.3">
      <c r="A26" s="138"/>
      <c r="B26" s="29" t="s">
        <v>5</v>
      </c>
      <c r="C26" s="3">
        <v>6433.0496666666659</v>
      </c>
      <c r="D26" s="43">
        <v>2.5254166666666666</v>
      </c>
      <c r="E26" s="3">
        <f t="shared" si="0"/>
        <v>2547.3220920640156</v>
      </c>
      <c r="F26" s="3">
        <v>85142.16833333332</v>
      </c>
      <c r="G26" s="43">
        <v>36.12733333333334</v>
      </c>
      <c r="H26" s="3">
        <f t="shared" si="1"/>
        <v>2356.7244099573722</v>
      </c>
      <c r="J26" s="44">
        <f t="shared" si="2"/>
        <v>-190.59768210664333</v>
      </c>
      <c r="K26" s="45">
        <f t="shared" si="3"/>
        <v>-7.4822764934373884E-2</v>
      </c>
      <c r="M26" s="67"/>
      <c r="N26" s="103"/>
      <c r="O26" s="103"/>
      <c r="T26" s="132"/>
      <c r="U26" s="132"/>
      <c r="V26" s="133"/>
      <c r="W26" s="132"/>
      <c r="X26" s="132"/>
      <c r="Y26" s="134"/>
    </row>
    <row r="27" spans="1:25" x14ac:dyDescent="0.3">
      <c r="A27" s="136" t="s">
        <v>91</v>
      </c>
      <c r="B27" s="29" t="s">
        <v>3</v>
      </c>
      <c r="C27" s="3">
        <v>23289.517083333336</v>
      </c>
      <c r="D27" s="43">
        <v>2.8972500000000005</v>
      </c>
      <c r="E27" s="3">
        <f t="shared" si="0"/>
        <v>8038.4906664365626</v>
      </c>
      <c r="F27" s="3">
        <v>10743.888666666666</v>
      </c>
      <c r="G27" s="43">
        <v>2.629833333333333</v>
      </c>
      <c r="H27" s="3">
        <f t="shared" si="1"/>
        <v>4085.3876671525445</v>
      </c>
      <c r="J27" s="44">
        <f t="shared" si="2"/>
        <v>-3953.1029992840181</v>
      </c>
      <c r="K27" s="45">
        <f t="shared" si="3"/>
        <v>-0.49177179688589673</v>
      </c>
      <c r="M27" s="67"/>
      <c r="N27" s="103"/>
      <c r="O27" s="103"/>
      <c r="T27" s="132"/>
      <c r="U27" s="132"/>
      <c r="V27" s="133"/>
      <c r="W27" s="132"/>
      <c r="X27" s="132"/>
      <c r="Y27" s="134"/>
    </row>
    <row r="28" spans="1:25" x14ac:dyDescent="0.3">
      <c r="A28" s="137"/>
      <c r="B28" s="29" t="s">
        <v>4</v>
      </c>
      <c r="C28" s="3">
        <v>39031.391416666665</v>
      </c>
      <c r="D28" s="43">
        <v>11.255500000000001</v>
      </c>
      <c r="E28" s="3">
        <f t="shared" si="0"/>
        <v>3467.7616646676433</v>
      </c>
      <c r="F28" s="3">
        <v>5416.2331666666669</v>
      </c>
      <c r="G28" s="43">
        <v>2</v>
      </c>
      <c r="H28" s="3">
        <f t="shared" si="1"/>
        <v>2708.1165833333334</v>
      </c>
      <c r="J28" s="44">
        <f t="shared" si="2"/>
        <v>-759.64508133430991</v>
      </c>
      <c r="K28" s="45">
        <f t="shared" si="3"/>
        <v>-0.21905919575563326</v>
      </c>
      <c r="M28" s="67"/>
      <c r="N28" s="103"/>
      <c r="O28" s="103"/>
      <c r="T28" s="132"/>
      <c r="U28" s="132"/>
      <c r="V28" s="133"/>
      <c r="W28" s="132"/>
      <c r="X28" s="132"/>
      <c r="Y28" s="134"/>
    </row>
    <row r="29" spans="1:25" x14ac:dyDescent="0.3">
      <c r="A29" s="138"/>
      <c r="B29" s="29" t="s">
        <v>5</v>
      </c>
      <c r="C29" s="3">
        <v>90304.999083333372</v>
      </c>
      <c r="D29" s="43">
        <v>37.48191666666667</v>
      </c>
      <c r="E29" s="3">
        <f t="shared" si="0"/>
        <v>2409.2951245378335</v>
      </c>
      <c r="F29" s="3">
        <v>75334.274666666664</v>
      </c>
      <c r="G29" s="43">
        <v>31.7925</v>
      </c>
      <c r="H29" s="3">
        <f t="shared" si="1"/>
        <v>2369.5612067835705</v>
      </c>
      <c r="J29" s="44">
        <f t="shared" si="2"/>
        <v>-39.733917754263075</v>
      </c>
      <c r="K29" s="45">
        <f t="shared" si="3"/>
        <v>-1.6491926352063278E-2</v>
      </c>
      <c r="M29" s="67"/>
      <c r="N29" s="103"/>
      <c r="O29" s="103"/>
      <c r="T29" s="132"/>
      <c r="U29" s="132"/>
      <c r="V29" s="133"/>
      <c r="W29" s="132"/>
      <c r="X29" s="132"/>
      <c r="Y29" s="134"/>
    </row>
    <row r="30" spans="1:25" x14ac:dyDescent="0.3">
      <c r="A30" s="136" t="s">
        <v>92</v>
      </c>
      <c r="B30" s="29" t="s">
        <v>3</v>
      </c>
      <c r="C30" s="3">
        <v>0</v>
      </c>
      <c r="D30" s="43">
        <v>0</v>
      </c>
      <c r="E30" s="3" t="str">
        <f t="shared" si="0"/>
        <v>-</v>
      </c>
      <c r="F30" s="3">
        <v>18969.188250000003</v>
      </c>
      <c r="G30" s="43">
        <v>7.0180833333333332</v>
      </c>
      <c r="H30" s="3">
        <f t="shared" si="1"/>
        <v>2702.9015400691078</v>
      </c>
      <c r="J30" s="44">
        <f t="shared" si="2"/>
        <v>0</v>
      </c>
      <c r="K30" s="45" t="str">
        <f t="shared" si="3"/>
        <v>-</v>
      </c>
      <c r="M30" s="67"/>
      <c r="N30" s="103"/>
      <c r="O30" s="103"/>
      <c r="T30" s="132"/>
      <c r="U30" s="132"/>
      <c r="V30" s="133"/>
      <c r="W30" s="132"/>
      <c r="X30" s="132"/>
      <c r="Y30" s="134"/>
    </row>
    <row r="31" spans="1:25" x14ac:dyDescent="0.3">
      <c r="A31" s="137"/>
      <c r="B31" s="29" t="s">
        <v>4</v>
      </c>
      <c r="C31" s="3">
        <v>6891.0810833333335</v>
      </c>
      <c r="D31" s="43">
        <v>2.4695</v>
      </c>
      <c r="E31" s="3">
        <f t="shared" si="0"/>
        <v>2790.476243504083</v>
      </c>
      <c r="F31" s="3">
        <v>0</v>
      </c>
      <c r="G31" s="43">
        <v>0</v>
      </c>
      <c r="H31" s="3" t="str">
        <f t="shared" si="1"/>
        <v>-</v>
      </c>
      <c r="J31" s="44">
        <f t="shared" si="2"/>
        <v>0</v>
      </c>
      <c r="K31" s="45">
        <f t="shared" si="3"/>
        <v>0</v>
      </c>
      <c r="M31" s="67"/>
      <c r="N31" s="103"/>
      <c r="O31" s="103"/>
      <c r="T31" s="132"/>
      <c r="U31" s="132"/>
      <c r="V31" s="133"/>
      <c r="W31" s="132"/>
      <c r="X31" s="132"/>
      <c r="Y31" s="134"/>
    </row>
    <row r="32" spans="1:25" x14ac:dyDescent="0.3">
      <c r="A32" s="138"/>
      <c r="B32" s="29" t="s">
        <v>5</v>
      </c>
      <c r="C32" s="139"/>
      <c r="D32" s="140"/>
      <c r="E32" s="139"/>
      <c r="F32" s="139"/>
      <c r="G32" s="140"/>
      <c r="H32" s="139"/>
      <c r="J32" s="139"/>
      <c r="K32" s="141"/>
      <c r="M32" s="67"/>
      <c r="N32" s="103"/>
      <c r="O32" s="103"/>
      <c r="T32" s="132"/>
      <c r="U32" s="132"/>
      <c r="V32" s="133"/>
      <c r="W32" s="132"/>
      <c r="X32" s="132"/>
      <c r="Y32" s="134"/>
    </row>
    <row r="33" spans="1:25" x14ac:dyDescent="0.3">
      <c r="A33" s="136" t="s">
        <v>93</v>
      </c>
      <c r="B33" s="29" t="s">
        <v>3</v>
      </c>
      <c r="C33" s="139"/>
      <c r="D33" s="140"/>
      <c r="E33" s="139"/>
      <c r="F33" s="139"/>
      <c r="G33" s="140"/>
      <c r="H33" s="139"/>
      <c r="J33" s="139"/>
      <c r="K33" s="141"/>
      <c r="M33" s="67"/>
      <c r="N33" s="103"/>
      <c r="O33" s="103"/>
      <c r="T33" s="132"/>
      <c r="U33" s="132"/>
      <c r="V33" s="133"/>
      <c r="W33" s="132"/>
      <c r="X33" s="132"/>
      <c r="Y33" s="134"/>
    </row>
    <row r="34" spans="1:25" x14ac:dyDescent="0.3">
      <c r="A34" s="137"/>
      <c r="B34" s="29" t="s">
        <v>4</v>
      </c>
      <c r="C34" s="139"/>
      <c r="D34" s="140"/>
      <c r="E34" s="139"/>
      <c r="F34" s="139"/>
      <c r="G34" s="140"/>
      <c r="H34" s="139"/>
      <c r="J34" s="139"/>
      <c r="K34" s="141"/>
      <c r="M34" s="67"/>
      <c r="N34" s="103"/>
      <c r="O34" s="103"/>
      <c r="T34" s="132"/>
      <c r="U34" s="132"/>
      <c r="V34" s="133"/>
      <c r="W34" s="132"/>
      <c r="X34" s="132"/>
      <c r="Y34" s="134"/>
    </row>
    <row r="35" spans="1:25" x14ac:dyDescent="0.3">
      <c r="A35" s="138"/>
      <c r="B35" s="29" t="s">
        <v>5</v>
      </c>
      <c r="C35" s="139"/>
      <c r="D35" s="140"/>
      <c r="E35" s="139"/>
      <c r="F35" s="139"/>
      <c r="G35" s="140"/>
      <c r="H35" s="139"/>
      <c r="J35" s="139"/>
      <c r="K35" s="141"/>
      <c r="M35" s="67"/>
      <c r="N35" s="103"/>
      <c r="O35" s="103"/>
      <c r="T35" s="132"/>
      <c r="U35" s="132"/>
      <c r="V35" s="133"/>
      <c r="W35" s="132"/>
      <c r="X35" s="132"/>
      <c r="Y35" s="134"/>
    </row>
    <row r="36" spans="1:25" x14ac:dyDescent="0.3">
      <c r="A36" s="136" t="s">
        <v>94</v>
      </c>
      <c r="B36" s="29" t="s">
        <v>3</v>
      </c>
      <c r="C36" s="3">
        <v>11693.613333333333</v>
      </c>
      <c r="D36" s="43">
        <v>2.3410833333333336</v>
      </c>
      <c r="E36" s="3">
        <f>IFERROR(C36/D36,"-")</f>
        <v>4994.9581746342501</v>
      </c>
      <c r="F36" s="3">
        <v>22362.937083333334</v>
      </c>
      <c r="G36" s="43">
        <v>6.2623333333333333</v>
      </c>
      <c r="H36" s="3">
        <f>IFERROR(F36/G36,"-")</f>
        <v>3571.0231143876085</v>
      </c>
      <c r="J36" s="44">
        <f>IFERROR(H36-E36,)</f>
        <v>-1423.9350602466416</v>
      </c>
      <c r="K36" s="45">
        <f>IFERROR(J36/E36,"-")</f>
        <v>-0.28507447118932233</v>
      </c>
      <c r="M36" s="67"/>
      <c r="N36" s="103"/>
      <c r="O36" s="103"/>
      <c r="T36" s="132"/>
      <c r="U36" s="132"/>
      <c r="V36" s="133"/>
      <c r="W36" s="132"/>
      <c r="X36" s="132"/>
      <c r="Y36" s="134"/>
    </row>
    <row r="37" spans="1:25" x14ac:dyDescent="0.3">
      <c r="A37" s="137"/>
      <c r="B37" s="29" t="s">
        <v>4</v>
      </c>
      <c r="C37" s="139"/>
      <c r="D37" s="140"/>
      <c r="E37" s="139"/>
      <c r="F37" s="139"/>
      <c r="G37" s="140"/>
      <c r="H37" s="139"/>
      <c r="J37" s="139"/>
      <c r="K37" s="141"/>
      <c r="M37" s="67"/>
      <c r="N37" s="103"/>
      <c r="O37" s="103"/>
      <c r="T37" s="132"/>
      <c r="U37" s="132"/>
      <c r="V37" s="133"/>
      <c r="W37" s="132"/>
      <c r="X37" s="132"/>
      <c r="Y37" s="134"/>
    </row>
    <row r="38" spans="1:25" x14ac:dyDescent="0.3">
      <c r="A38" s="138"/>
      <c r="B38" s="29" t="s">
        <v>5</v>
      </c>
      <c r="C38" s="139"/>
      <c r="D38" s="140"/>
      <c r="E38" s="139"/>
      <c r="F38" s="139"/>
      <c r="G38" s="140"/>
      <c r="H38" s="139"/>
      <c r="J38" s="139"/>
      <c r="K38" s="141"/>
      <c r="M38" s="67"/>
      <c r="N38" s="103"/>
      <c r="O38" s="103"/>
      <c r="T38" s="132"/>
      <c r="U38" s="132"/>
      <c r="V38" s="133"/>
      <c r="W38" s="132"/>
      <c r="X38" s="132"/>
      <c r="Y38" s="134"/>
    </row>
    <row r="39" spans="1:25" x14ac:dyDescent="0.3">
      <c r="A39" s="142" t="s">
        <v>95</v>
      </c>
      <c r="B39" s="29" t="s">
        <v>3</v>
      </c>
      <c r="C39" s="3">
        <v>0</v>
      </c>
      <c r="D39" s="43">
        <v>0</v>
      </c>
      <c r="E39" s="3" t="str">
        <f>IFERROR(C39/D39,"-")</f>
        <v>-</v>
      </c>
      <c r="F39" s="3">
        <v>5425.6342500000001</v>
      </c>
      <c r="G39" s="43">
        <v>1.6805833333333333</v>
      </c>
      <c r="H39" s="3">
        <f>IFERROR(F39/G39,"-")</f>
        <v>3228.4232161451878</v>
      </c>
      <c r="J39" s="44">
        <f>IFERROR(H39-E39,)</f>
        <v>0</v>
      </c>
      <c r="K39" s="45" t="str">
        <f>IFERROR(J39/E39,"-")</f>
        <v>-</v>
      </c>
      <c r="M39" s="67"/>
      <c r="N39" s="103"/>
      <c r="O39" s="103"/>
      <c r="T39" s="132"/>
      <c r="U39" s="132"/>
      <c r="V39" s="133"/>
      <c r="W39" s="132"/>
      <c r="X39" s="132"/>
      <c r="Y39" s="134"/>
    </row>
    <row r="40" spans="1:25" x14ac:dyDescent="0.3">
      <c r="A40" s="142"/>
      <c r="B40" s="29" t="s">
        <v>4</v>
      </c>
      <c r="C40" s="139"/>
      <c r="D40" s="140"/>
      <c r="E40" s="139"/>
      <c r="F40" s="139"/>
      <c r="G40" s="140"/>
      <c r="H40" s="139"/>
      <c r="J40" s="139"/>
      <c r="K40" s="141"/>
      <c r="M40" s="67"/>
      <c r="N40" s="103"/>
      <c r="O40" s="103"/>
      <c r="T40" s="132"/>
      <c r="U40" s="132"/>
      <c r="V40" s="133"/>
      <c r="W40" s="132"/>
      <c r="X40" s="132"/>
      <c r="Y40" s="134"/>
    </row>
    <row r="41" spans="1:25" ht="15" thickBot="1" x14ac:dyDescent="0.35">
      <c r="A41" s="143"/>
      <c r="B41" s="144" t="s">
        <v>5</v>
      </c>
      <c r="C41" s="145"/>
      <c r="D41" s="146"/>
      <c r="E41" s="139"/>
      <c r="F41" s="145"/>
      <c r="G41" s="146"/>
      <c r="H41" s="139"/>
      <c r="J41" s="139"/>
      <c r="K41" s="141"/>
      <c r="M41" s="67"/>
      <c r="N41" s="103"/>
      <c r="O41" s="103"/>
      <c r="T41" s="132"/>
      <c r="U41" s="132"/>
      <c r="V41" s="133"/>
      <c r="W41" s="132"/>
      <c r="X41" s="132"/>
      <c r="Y41" s="134"/>
    </row>
    <row r="42" spans="1:25" x14ac:dyDescent="0.3">
      <c r="A42" s="117" t="s">
        <v>51</v>
      </c>
      <c r="B42" s="34" t="s">
        <v>3</v>
      </c>
      <c r="C42" s="35">
        <v>83000.635833333319</v>
      </c>
      <c r="D42" s="36">
        <v>17.927666666666667</v>
      </c>
      <c r="E42" s="35">
        <f>C42/D42</f>
        <v>4629.7511760221623</v>
      </c>
      <c r="F42" s="35">
        <v>221804.95383333336</v>
      </c>
      <c r="G42" s="36">
        <v>73.055333333333337</v>
      </c>
      <c r="H42" s="35">
        <f>F42/G42</f>
        <v>3036.1226718560365</v>
      </c>
      <c r="J42" s="37">
        <f>IFERROR(H42-E42,)</f>
        <v>-1593.6285041661258</v>
      </c>
      <c r="K42" s="38">
        <f>IFERROR(J42/E42,"-")</f>
        <v>-0.34421471987947228</v>
      </c>
      <c r="N42" s="2" t="s">
        <v>1</v>
      </c>
      <c r="O42" s="2" t="s">
        <v>0</v>
      </c>
      <c r="T42" s="35">
        <f t="shared" ref="T42:U44" si="4">F42-C42</f>
        <v>138804.31800000003</v>
      </c>
      <c r="U42" s="36">
        <f t="shared" si="4"/>
        <v>55.12766666666667</v>
      </c>
      <c r="V42" s="35">
        <f>H42-E42</f>
        <v>-1593.6285041661258</v>
      </c>
      <c r="W42" s="46">
        <f t="shared" ref="W42:Y44" si="5">T42/C42</f>
        <v>1.6723283696129925</v>
      </c>
      <c r="X42" s="46">
        <f t="shared" si="5"/>
        <v>3.0750051131398397</v>
      </c>
      <c r="Y42" s="47">
        <f t="shared" si="5"/>
        <v>-0.34421471987947228</v>
      </c>
    </row>
    <row r="43" spans="1:25" x14ac:dyDescent="0.3">
      <c r="A43" s="118"/>
      <c r="B43" s="29" t="s">
        <v>4</v>
      </c>
      <c r="C43" s="4">
        <v>67637.127666666667</v>
      </c>
      <c r="D43" s="48">
        <v>21.156500000000001</v>
      </c>
      <c r="E43" s="4">
        <f>C43/D43</f>
        <v>3196.9904127179193</v>
      </c>
      <c r="F43" s="4">
        <v>120650.19566666665</v>
      </c>
      <c r="G43" s="48">
        <v>40.64291666666665</v>
      </c>
      <c r="H43" s="4">
        <f>F43/G43</f>
        <v>2968.5417672206113</v>
      </c>
      <c r="J43" s="49">
        <f>IFERROR(H43-E43,)</f>
        <v>-228.44864549730801</v>
      </c>
      <c r="K43" s="50">
        <f>IFERROR(J43/E43,"-")</f>
        <v>-7.1457407125313385E-2</v>
      </c>
      <c r="M43" s="83" t="s">
        <v>52</v>
      </c>
      <c r="N43" s="70">
        <v>0.14084507042253522</v>
      </c>
      <c r="O43" s="70">
        <v>0.20905172413793102</v>
      </c>
      <c r="T43" s="4">
        <f t="shared" si="4"/>
        <v>53013.067999999985</v>
      </c>
      <c r="U43" s="48">
        <f t="shared" si="4"/>
        <v>19.486416666666649</v>
      </c>
      <c r="V43" s="4">
        <f>H43-E43</f>
        <v>-228.44864549730801</v>
      </c>
      <c r="W43" s="51">
        <f t="shared" si="5"/>
        <v>0.78378650644749659</v>
      </c>
      <c r="X43" s="51">
        <f t="shared" si="5"/>
        <v>0.92106050937851947</v>
      </c>
      <c r="Y43" s="52">
        <f t="shared" si="5"/>
        <v>-7.1457407125313385E-2</v>
      </c>
    </row>
    <row r="44" spans="1:25" ht="15" thickBot="1" x14ac:dyDescent="0.35">
      <c r="A44" s="119"/>
      <c r="B44" s="65" t="s">
        <v>5</v>
      </c>
      <c r="C44" s="53">
        <v>133616.19366666669</v>
      </c>
      <c r="D44" s="54">
        <v>54.522083333333342</v>
      </c>
      <c r="E44" s="53">
        <f>C44/D44</f>
        <v>2450.680265641598</v>
      </c>
      <c r="F44" s="53">
        <v>352670.55208333326</v>
      </c>
      <c r="G44" s="54">
        <v>137.82041666666672</v>
      </c>
      <c r="H44" s="53">
        <f>F44/G44</f>
        <v>2558.9136980793228</v>
      </c>
      <c r="J44" s="55">
        <f>IFERROR(H44-E44,)</f>
        <v>108.23343243772479</v>
      </c>
      <c r="K44" s="56">
        <f>IFERROR(J44/E44,"-")</f>
        <v>4.4164648467264998E-2</v>
      </c>
      <c r="M44" s="83" t="s">
        <v>53</v>
      </c>
      <c r="N44" s="70">
        <v>0.57746478873239437</v>
      </c>
      <c r="O44" s="70">
        <v>0.5193965517241379</v>
      </c>
      <c r="T44" s="53">
        <f t="shared" si="4"/>
        <v>219054.35841666657</v>
      </c>
      <c r="U44" s="54">
        <f t="shared" si="4"/>
        <v>83.298333333333375</v>
      </c>
      <c r="V44" s="53">
        <f>H44-E44</f>
        <v>108.23343243772479</v>
      </c>
      <c r="W44" s="57">
        <f t="shared" si="5"/>
        <v>1.6394297158557225</v>
      </c>
      <c r="X44" s="57">
        <f t="shared" si="5"/>
        <v>1.5277907269989994</v>
      </c>
      <c r="Y44" s="58">
        <f t="shared" si="5"/>
        <v>4.4164648467264998E-2</v>
      </c>
    </row>
    <row r="45" spans="1:25" ht="28.2" thickBot="1" x14ac:dyDescent="0.35">
      <c r="A45" s="67"/>
      <c r="B45" s="68" t="s">
        <v>35</v>
      </c>
      <c r="C45" s="53">
        <f>SUM(C42:C44)</f>
        <v>284253.95716666669</v>
      </c>
      <c r="D45" s="54">
        <f>SUM(D42:D44)</f>
        <v>93.606250000000017</v>
      </c>
      <c r="E45" s="53">
        <f>C45/D45</f>
        <v>3036.6984807816425</v>
      </c>
      <c r="F45" s="53">
        <f>SUM(F42:F44)</f>
        <v>695125.70158333331</v>
      </c>
      <c r="G45" s="54">
        <f>SUM(G42:G44)</f>
        <v>251.51866666666672</v>
      </c>
      <c r="H45" s="53">
        <f>F45/G45</f>
        <v>2763.7141640249361</v>
      </c>
      <c r="J45" s="55">
        <f>IFERROR(H45-E45,)</f>
        <v>-272.98431675670645</v>
      </c>
      <c r="K45" s="56">
        <f>IFERROR(J45/E45,"-")</f>
        <v>-8.9895101039613456E-2</v>
      </c>
      <c r="M45" s="83" t="s">
        <v>54</v>
      </c>
      <c r="N45" s="70">
        <v>0.25352112676056338</v>
      </c>
      <c r="O45" s="70">
        <v>0.23060344827586207</v>
      </c>
      <c r="T45" s="60"/>
      <c r="U45" s="61"/>
      <c r="V45" s="60"/>
      <c r="W45" s="62"/>
      <c r="X45" s="62"/>
      <c r="Y45" s="62"/>
    </row>
    <row r="46" spans="1:25" x14ac:dyDescent="0.3">
      <c r="A46" s="67"/>
      <c r="B46" s="135"/>
      <c r="C46" s="60"/>
      <c r="D46" s="61"/>
      <c r="E46" s="60"/>
      <c r="F46" s="60"/>
      <c r="G46" s="61"/>
      <c r="H46" s="60"/>
      <c r="I46" s="60"/>
      <c r="J46" s="60"/>
      <c r="K46" s="60"/>
      <c r="M46" s="83"/>
      <c r="N46" s="70"/>
      <c r="O46" s="70"/>
      <c r="T46" s="60"/>
      <c r="U46" s="61"/>
      <c r="V46" s="60"/>
      <c r="W46" s="62"/>
      <c r="X46" s="62"/>
      <c r="Y46" s="62"/>
    </row>
    <row r="47" spans="1:25" x14ac:dyDescent="0.3">
      <c r="A47" s="67"/>
      <c r="B47" s="135"/>
      <c r="C47" s="60"/>
      <c r="D47" s="61"/>
      <c r="E47" s="60"/>
      <c r="F47" s="60"/>
      <c r="G47" s="61"/>
      <c r="H47" s="60"/>
      <c r="I47" s="60"/>
      <c r="J47" s="60"/>
      <c r="K47" s="60"/>
      <c r="M47" s="83"/>
      <c r="N47" s="70"/>
      <c r="O47" s="70"/>
      <c r="T47" s="60"/>
      <c r="U47" s="61"/>
      <c r="V47" s="60"/>
      <c r="W47" s="62"/>
      <c r="X47" s="62"/>
      <c r="Y47" s="62"/>
    </row>
    <row r="48" spans="1:25" x14ac:dyDescent="0.3">
      <c r="A48" s="67"/>
      <c r="B48" s="135"/>
      <c r="C48" s="60"/>
      <c r="D48" s="61"/>
      <c r="E48" s="60"/>
      <c r="F48" s="60"/>
      <c r="G48" s="61"/>
      <c r="H48" s="60"/>
      <c r="I48" s="60"/>
      <c r="J48" s="60"/>
      <c r="K48" s="60"/>
      <c r="M48" s="83"/>
      <c r="N48" s="70"/>
      <c r="O48" s="70"/>
      <c r="T48" s="60"/>
      <c r="U48" s="61"/>
      <c r="V48" s="60"/>
      <c r="W48" s="62"/>
      <c r="X48" s="62"/>
      <c r="Y48" s="62"/>
    </row>
    <row r="49" spans="1:25" x14ac:dyDescent="0.3">
      <c r="A49" s="67"/>
      <c r="B49" s="135"/>
      <c r="C49" s="60"/>
      <c r="D49" s="61"/>
      <c r="E49" s="60"/>
      <c r="F49" s="60"/>
      <c r="G49" s="61"/>
      <c r="H49" s="60"/>
      <c r="I49" s="60"/>
      <c r="J49" s="60"/>
      <c r="K49" s="60"/>
      <c r="M49" s="83"/>
      <c r="N49" s="70"/>
      <c r="O49" s="70"/>
      <c r="T49" s="60"/>
      <c r="U49" s="61"/>
      <c r="V49" s="60"/>
      <c r="W49" s="62"/>
      <c r="X49" s="62"/>
      <c r="Y49" s="62"/>
    </row>
    <row r="50" spans="1:25" x14ac:dyDescent="0.3">
      <c r="C50"/>
      <c r="D50"/>
      <c r="E50"/>
      <c r="F50"/>
      <c r="G50"/>
      <c r="H50"/>
      <c r="I50"/>
      <c r="J50"/>
      <c r="K50"/>
      <c r="M50" s="84" t="s">
        <v>76</v>
      </c>
      <c r="N50" s="70">
        <v>2.8169014084507043E-2</v>
      </c>
      <c r="O50" s="70">
        <v>4.0948275862068964E-2</v>
      </c>
      <c r="T50" s="60"/>
      <c r="U50" s="61"/>
      <c r="V50" s="60"/>
      <c r="W50" s="62"/>
      <c r="X50" s="62"/>
      <c r="Y50" s="62"/>
    </row>
    <row r="51" spans="1:25" ht="45.6" customHeight="1" x14ac:dyDescent="0.3">
      <c r="A51" s="108" t="s">
        <v>81</v>
      </c>
      <c r="B51" s="109"/>
      <c r="C51" s="109"/>
      <c r="D51" s="109"/>
      <c r="E51" s="109"/>
      <c r="F51" s="109"/>
      <c r="G51" s="109"/>
      <c r="H51" s="109"/>
      <c r="I51" s="109"/>
      <c r="J51" s="109"/>
      <c r="K51" s="110"/>
      <c r="M51" s="83" t="s">
        <v>6</v>
      </c>
      <c r="N51" s="85">
        <v>1</v>
      </c>
      <c r="O51" s="85">
        <v>1</v>
      </c>
      <c r="T51" s="60"/>
      <c r="U51" s="61"/>
      <c r="V51" s="60"/>
      <c r="W51" s="62"/>
      <c r="X51" s="62"/>
      <c r="Y51" s="62"/>
    </row>
    <row r="52" spans="1:25" ht="30.6" customHeight="1" x14ac:dyDescent="0.3">
      <c r="C52"/>
      <c r="D52"/>
      <c r="E52"/>
      <c r="F52"/>
      <c r="G52"/>
      <c r="H52"/>
      <c r="I52"/>
      <c r="J52"/>
      <c r="K52"/>
      <c r="T52" s="60"/>
      <c r="U52" s="61"/>
      <c r="V52" s="60"/>
      <c r="W52" s="62"/>
      <c r="X52" s="62"/>
      <c r="Y52" s="62"/>
    </row>
    <row r="53" spans="1:25" hidden="1" x14ac:dyDescent="0.3">
      <c r="C53"/>
      <c r="D53"/>
      <c r="E53"/>
      <c r="F53"/>
      <c r="G53"/>
      <c r="H53"/>
      <c r="I53"/>
      <c r="J53"/>
      <c r="K53"/>
      <c r="T53" s="60"/>
      <c r="U53" s="61"/>
      <c r="V53" s="60"/>
      <c r="W53" s="62"/>
      <c r="X53" s="62"/>
      <c r="Y53" s="62"/>
    </row>
    <row r="54" spans="1:25" hidden="1" x14ac:dyDescent="0.3">
      <c r="C54"/>
      <c r="D54"/>
      <c r="E54"/>
      <c r="F54"/>
      <c r="G54"/>
      <c r="H54"/>
      <c r="I54"/>
      <c r="J54"/>
      <c r="K54"/>
      <c r="T54" s="60"/>
      <c r="U54" s="61"/>
      <c r="V54" s="60"/>
      <c r="W54" s="62"/>
      <c r="X54" s="62"/>
      <c r="Y54" s="62"/>
    </row>
    <row r="55" spans="1:25" hidden="1" x14ac:dyDescent="0.3">
      <c r="C55"/>
      <c r="D55"/>
      <c r="E55"/>
      <c r="F55"/>
      <c r="G55"/>
      <c r="H55"/>
      <c r="I55"/>
      <c r="J55"/>
      <c r="K55"/>
      <c r="T55" s="60"/>
      <c r="U55" s="61"/>
      <c r="V55" s="60"/>
      <c r="W55" s="62"/>
      <c r="X55" s="62"/>
      <c r="Y55" s="62"/>
    </row>
    <row r="56" spans="1:25" ht="17.399999999999999" x14ac:dyDescent="0.35">
      <c r="A56" s="86" t="s">
        <v>65</v>
      </c>
      <c r="B56" s="93"/>
      <c r="C56" s="93"/>
      <c r="D56" s="93"/>
      <c r="E56" s="94"/>
      <c r="F56" s="93"/>
      <c r="G56" s="93"/>
      <c r="H56" s="93"/>
      <c r="I56" s="93"/>
      <c r="J56" s="93"/>
      <c r="K56" s="89">
        <v>4.1262637927186797E-2</v>
      </c>
      <c r="T56" s="60"/>
      <c r="U56" s="61"/>
      <c r="V56" s="60"/>
      <c r="W56" s="62"/>
      <c r="X56" s="62"/>
      <c r="Y56" s="62"/>
    </row>
    <row r="57" spans="1:25" x14ac:dyDescent="0.3">
      <c r="A57" s="90" t="s">
        <v>64</v>
      </c>
      <c r="B57" s="91"/>
      <c r="C57" s="91"/>
      <c r="D57" s="91"/>
      <c r="E57" s="91"/>
      <c r="F57" s="91"/>
      <c r="G57" s="91"/>
      <c r="H57" s="91"/>
      <c r="I57" s="91"/>
      <c r="J57" s="92" t="s">
        <v>66</v>
      </c>
      <c r="K57" s="92" t="s">
        <v>68</v>
      </c>
      <c r="T57" s="60"/>
      <c r="U57" s="61"/>
      <c r="V57" s="60"/>
      <c r="W57" s="62"/>
      <c r="X57" s="62"/>
      <c r="Y57" s="62"/>
    </row>
    <row r="58" spans="1:25" x14ac:dyDescent="0.3">
      <c r="C58"/>
      <c r="D58"/>
      <c r="E58"/>
      <c r="F58"/>
      <c r="G58"/>
      <c r="H58"/>
      <c r="I58"/>
      <c r="J58"/>
      <c r="K58"/>
      <c r="T58" s="60"/>
      <c r="U58" s="61"/>
      <c r="V58" s="60"/>
      <c r="W58" s="62"/>
      <c r="X58" s="62"/>
      <c r="Y58" s="62"/>
    </row>
    <row r="59" spans="1:25" x14ac:dyDescent="0.3">
      <c r="C59"/>
      <c r="D59"/>
      <c r="E59"/>
      <c r="F59"/>
      <c r="G59"/>
      <c r="H59"/>
      <c r="I59"/>
      <c r="J59"/>
      <c r="K59"/>
      <c r="T59" s="60"/>
      <c r="U59" s="61"/>
      <c r="V59" s="60"/>
      <c r="W59" s="62"/>
      <c r="X59" s="62"/>
      <c r="Y59" s="62"/>
    </row>
    <row r="60" spans="1:25" x14ac:dyDescent="0.3">
      <c r="C60"/>
      <c r="D60"/>
      <c r="E60"/>
      <c r="F60"/>
      <c r="G60"/>
      <c r="H60"/>
      <c r="I60"/>
      <c r="J60"/>
      <c r="K60"/>
      <c r="M60" t="s">
        <v>83</v>
      </c>
      <c r="N60" t="s">
        <v>84</v>
      </c>
      <c r="T60" s="60"/>
      <c r="U60" s="61"/>
      <c r="V60" s="60"/>
      <c r="W60" s="62"/>
      <c r="X60" s="62"/>
      <c r="Y60" s="62"/>
    </row>
    <row r="61" spans="1:25" x14ac:dyDescent="0.3">
      <c r="C61"/>
      <c r="D61"/>
      <c r="E61"/>
      <c r="F61"/>
      <c r="G61"/>
      <c r="H61"/>
      <c r="I61"/>
      <c r="J61"/>
      <c r="K61"/>
      <c r="M61" t="s">
        <v>85</v>
      </c>
      <c r="N61" s="2" t="s">
        <v>1</v>
      </c>
      <c r="O61" s="2" t="s">
        <v>0</v>
      </c>
      <c r="T61" s="60"/>
      <c r="U61" s="61"/>
      <c r="V61" s="60"/>
      <c r="W61" s="62"/>
      <c r="X61" s="62"/>
      <c r="Y61" s="62"/>
    </row>
    <row r="62" spans="1:25" x14ac:dyDescent="0.3">
      <c r="C62"/>
      <c r="D62"/>
      <c r="E62"/>
      <c r="F62"/>
      <c r="G62"/>
      <c r="H62"/>
      <c r="I62"/>
      <c r="J62"/>
      <c r="K62"/>
      <c r="M62" s="83" t="s">
        <v>52</v>
      </c>
      <c r="N62" s="70">
        <v>0.15555555555555556</v>
      </c>
      <c r="O62" s="70">
        <v>0.84444444444444444</v>
      </c>
      <c r="P62" s="85">
        <f>SUM(N62:O62)</f>
        <v>1</v>
      </c>
      <c r="T62" s="60"/>
      <c r="U62" s="61"/>
      <c r="V62" s="60"/>
      <c r="W62" s="62"/>
      <c r="X62" s="62"/>
      <c r="Y62" s="62"/>
    </row>
    <row r="63" spans="1:25" x14ac:dyDescent="0.3">
      <c r="C63"/>
      <c r="D63"/>
      <c r="E63"/>
      <c r="F63"/>
      <c r="G63"/>
      <c r="H63"/>
      <c r="I63"/>
      <c r="J63"/>
      <c r="K63"/>
      <c r="M63" s="83" t="s">
        <v>53</v>
      </c>
      <c r="N63" s="70">
        <v>0.17489711934156379</v>
      </c>
      <c r="O63" s="70">
        <v>0.82510288065843618</v>
      </c>
      <c r="P63" s="85">
        <f t="shared" ref="P63:P66" si="6">SUM(N63:O63)</f>
        <v>1</v>
      </c>
      <c r="T63" s="60"/>
      <c r="U63" s="61"/>
      <c r="V63" s="60"/>
      <c r="W63" s="62"/>
      <c r="X63" s="62"/>
      <c r="Y63" s="62"/>
    </row>
    <row r="64" spans="1:25" x14ac:dyDescent="0.3">
      <c r="C64"/>
      <c r="D64"/>
      <c r="E64"/>
      <c r="F64"/>
      <c r="G64"/>
      <c r="H64"/>
      <c r="I64"/>
      <c r="J64"/>
      <c r="K64"/>
      <c r="M64" s="83" t="s">
        <v>54</v>
      </c>
      <c r="N64" s="70">
        <v>0.19296254256526674</v>
      </c>
      <c r="O64" s="70">
        <v>0.80703745743473321</v>
      </c>
      <c r="P64" s="85">
        <f t="shared" si="6"/>
        <v>1</v>
      </c>
      <c r="T64" s="60"/>
      <c r="U64" s="61"/>
      <c r="V64" s="60"/>
      <c r="W64" s="62"/>
      <c r="X64" s="62"/>
      <c r="Y64" s="62"/>
    </row>
    <row r="65" spans="1:25" x14ac:dyDescent="0.3">
      <c r="C65"/>
      <c r="D65"/>
      <c r="E65"/>
      <c r="F65"/>
      <c r="G65"/>
      <c r="H65"/>
      <c r="I65"/>
      <c r="J65"/>
      <c r="K65"/>
      <c r="M65" s="84" t="s">
        <v>86</v>
      </c>
      <c r="N65" s="70">
        <v>0.23622047244094488</v>
      </c>
      <c r="O65" s="70">
        <v>0.76377952755905509</v>
      </c>
      <c r="P65" s="85">
        <f t="shared" si="6"/>
        <v>1</v>
      </c>
      <c r="T65" s="60"/>
      <c r="U65" s="61"/>
      <c r="V65" s="60"/>
      <c r="W65" s="62"/>
      <c r="X65" s="62"/>
      <c r="Y65" s="62"/>
    </row>
    <row r="66" spans="1:25" ht="28.8" x14ac:dyDescent="0.3">
      <c r="C66"/>
      <c r="D66"/>
      <c r="E66"/>
      <c r="F66"/>
      <c r="G66"/>
      <c r="H66"/>
      <c r="I66"/>
      <c r="J66"/>
      <c r="K66"/>
      <c r="M66" s="104" t="s">
        <v>6</v>
      </c>
      <c r="N66" s="105">
        <v>0.18777876895628903</v>
      </c>
      <c r="O66" s="105">
        <v>0.81222123104371102</v>
      </c>
      <c r="P66" s="105">
        <f t="shared" si="6"/>
        <v>1</v>
      </c>
      <c r="T66" s="60"/>
      <c r="U66" s="61"/>
      <c r="V66" s="60"/>
      <c r="W66" s="62"/>
      <c r="X66" s="62"/>
      <c r="Y66" s="62"/>
    </row>
    <row r="67" spans="1:25" x14ac:dyDescent="0.3">
      <c r="C67"/>
      <c r="D67"/>
      <c r="E67"/>
      <c r="F67"/>
      <c r="G67"/>
      <c r="H67"/>
      <c r="I67"/>
      <c r="J67"/>
      <c r="K67"/>
      <c r="T67" s="60"/>
      <c r="U67" s="61"/>
      <c r="V67" s="60"/>
      <c r="W67" s="62"/>
      <c r="X67" s="62"/>
      <c r="Y67" s="62"/>
    </row>
    <row r="68" spans="1:25" x14ac:dyDescent="0.3">
      <c r="C68"/>
      <c r="D68"/>
      <c r="E68"/>
      <c r="F68"/>
      <c r="G68"/>
      <c r="H68"/>
      <c r="I68"/>
      <c r="J68"/>
      <c r="K68"/>
      <c r="T68" s="60"/>
      <c r="U68" s="61"/>
      <c r="V68" s="60"/>
      <c r="W68" s="62"/>
      <c r="X68" s="62"/>
      <c r="Y68" s="62"/>
    </row>
    <row r="69" spans="1:25" x14ac:dyDescent="0.3">
      <c r="C69"/>
      <c r="D69"/>
      <c r="E69"/>
      <c r="F69"/>
      <c r="G69"/>
      <c r="H69"/>
      <c r="I69"/>
      <c r="J69"/>
      <c r="K69"/>
      <c r="T69" s="60"/>
      <c r="U69" s="61"/>
      <c r="V69" s="60"/>
      <c r="W69" s="62"/>
      <c r="X69" s="62"/>
      <c r="Y69" s="62"/>
    </row>
    <row r="70" spans="1:25" x14ac:dyDescent="0.3">
      <c r="C70"/>
      <c r="D70"/>
      <c r="E70"/>
      <c r="F70"/>
      <c r="G70"/>
      <c r="H70"/>
      <c r="I70"/>
      <c r="J70"/>
      <c r="K70"/>
      <c r="T70" s="60"/>
      <c r="U70" s="61"/>
      <c r="V70" s="60"/>
      <c r="W70" s="62"/>
      <c r="X70" s="62"/>
      <c r="Y70" s="62"/>
    </row>
    <row r="71" spans="1:25" x14ac:dyDescent="0.3">
      <c r="C71"/>
      <c r="D71"/>
      <c r="E71"/>
      <c r="F71"/>
      <c r="G71"/>
      <c r="H71"/>
      <c r="I71"/>
      <c r="J71"/>
      <c r="K71"/>
      <c r="T71" s="60"/>
      <c r="U71" s="61"/>
      <c r="V71" s="60"/>
      <c r="W71" s="62"/>
      <c r="X71" s="62"/>
      <c r="Y71" s="62"/>
    </row>
    <row r="72" spans="1:25" x14ac:dyDescent="0.3">
      <c r="C72"/>
      <c r="D72"/>
      <c r="E72"/>
      <c r="F72"/>
      <c r="G72"/>
      <c r="H72"/>
      <c r="I72"/>
      <c r="J72"/>
      <c r="K72"/>
      <c r="T72" s="60"/>
      <c r="U72" s="61"/>
      <c r="V72" s="60"/>
      <c r="W72" s="62"/>
      <c r="X72" s="62"/>
      <c r="Y72" s="62"/>
    </row>
    <row r="73" spans="1:25" x14ac:dyDescent="0.3">
      <c r="C73"/>
      <c r="D73"/>
      <c r="E73"/>
      <c r="F73"/>
      <c r="G73"/>
      <c r="H73"/>
      <c r="I73"/>
      <c r="J73"/>
      <c r="K73"/>
      <c r="T73" s="60"/>
      <c r="U73" s="61"/>
      <c r="V73" s="60"/>
      <c r="W73" s="62"/>
      <c r="X73" s="62"/>
      <c r="Y73" s="62"/>
    </row>
    <row r="74" spans="1:25" x14ac:dyDescent="0.3">
      <c r="C74"/>
      <c r="D74"/>
      <c r="E74"/>
      <c r="F74"/>
      <c r="G74"/>
      <c r="H74"/>
      <c r="I74"/>
      <c r="J74"/>
      <c r="K74"/>
      <c r="T74" s="60"/>
      <c r="U74" s="61"/>
      <c r="V74" s="60"/>
      <c r="W74" s="62"/>
      <c r="X74" s="62"/>
      <c r="Y74" s="62"/>
    </row>
    <row r="75" spans="1:25" hidden="1" outlineLevel="1" x14ac:dyDescent="0.3"/>
    <row r="76" spans="1:25" ht="52.8" hidden="1" customHeight="1" outlineLevel="1" x14ac:dyDescent="0.3">
      <c r="A76" s="107" t="s">
        <v>56</v>
      </c>
      <c r="B76" s="107"/>
      <c r="C76" s="107"/>
      <c r="D76" s="107"/>
      <c r="E76" s="107"/>
      <c r="F76" s="107"/>
      <c r="G76" s="107"/>
      <c r="H76" s="107"/>
      <c r="I76" s="107"/>
      <c r="J76" s="107"/>
      <c r="K76" s="107"/>
    </row>
    <row r="77" spans="1:25" hidden="1" outlineLevel="1" x14ac:dyDescent="0.3"/>
    <row r="78" spans="1:25" ht="15.6" hidden="1" outlineLevel="1" x14ac:dyDescent="0.3">
      <c r="A78" s="25"/>
      <c r="B78" s="26"/>
      <c r="C78" s="106" t="s">
        <v>26</v>
      </c>
      <c r="D78" s="106"/>
      <c r="E78" s="106"/>
      <c r="F78" s="106" t="s">
        <v>27</v>
      </c>
      <c r="G78" s="106"/>
      <c r="H78" s="106"/>
      <c r="J78" s="27" t="s">
        <v>2</v>
      </c>
      <c r="K78" s="27" t="s">
        <v>28</v>
      </c>
    </row>
    <row r="79" spans="1:25" ht="43.8" hidden="1" outlineLevel="1" thickBot="1" x14ac:dyDescent="0.35">
      <c r="A79" s="28" t="s">
        <v>36</v>
      </c>
      <c r="B79" s="29" t="s">
        <v>30</v>
      </c>
      <c r="C79" s="28" t="s">
        <v>31</v>
      </c>
      <c r="D79" s="28" t="s">
        <v>32</v>
      </c>
      <c r="E79" s="63" t="s">
        <v>33</v>
      </c>
      <c r="F79" s="28" t="s">
        <v>31</v>
      </c>
      <c r="G79" s="28" t="s">
        <v>32</v>
      </c>
      <c r="H79" s="63" t="s">
        <v>33</v>
      </c>
      <c r="J79" s="64" t="s">
        <v>33</v>
      </c>
      <c r="K79" s="64" t="s">
        <v>33</v>
      </c>
    </row>
    <row r="80" spans="1:25" hidden="1" outlineLevel="1" x14ac:dyDescent="0.3">
      <c r="A80" s="117" t="s">
        <v>57</v>
      </c>
      <c r="B80" s="34" t="s">
        <v>3</v>
      </c>
      <c r="C80" s="35">
        <f>C42+C5</f>
        <v>288133.46933333331</v>
      </c>
      <c r="D80" s="36">
        <f>D42+D5</f>
        <v>41.985916666666668</v>
      </c>
      <c r="E80" s="35">
        <f>C80/D80</f>
        <v>6862.6218553443505</v>
      </c>
      <c r="F80" s="35">
        <f>F42+F5</f>
        <v>370658.1596666667</v>
      </c>
      <c r="G80" s="36">
        <f>G42+G5</f>
        <v>94.348416666666679</v>
      </c>
      <c r="H80" s="35">
        <f>F80/G80</f>
        <v>3928.6102805116848</v>
      </c>
      <c r="J80" s="37">
        <f>IFERROR(H80-E80,)</f>
        <v>-2934.0115748326657</v>
      </c>
      <c r="K80" s="38">
        <f>IFERROR(J80/E80,"-")</f>
        <v>-0.42753507867372414</v>
      </c>
    </row>
    <row r="81" spans="1:11" hidden="1" outlineLevel="1" x14ac:dyDescent="0.3">
      <c r="A81" s="118"/>
      <c r="B81" s="29" t="s">
        <v>4</v>
      </c>
      <c r="C81" s="4">
        <f>C43</f>
        <v>67637.127666666667</v>
      </c>
      <c r="D81" s="48">
        <f>D43</f>
        <v>21.156500000000001</v>
      </c>
      <c r="E81" s="4">
        <f>C81/D81</f>
        <v>3196.9904127179193</v>
      </c>
      <c r="F81" s="4">
        <f>F43</f>
        <v>120650.19566666665</v>
      </c>
      <c r="G81" s="48">
        <f>G43</f>
        <v>40.64291666666665</v>
      </c>
      <c r="H81" s="4">
        <f>F81/G81</f>
        <v>2968.5417672206113</v>
      </c>
      <c r="J81" s="49">
        <f>IFERROR(H81-E81,)</f>
        <v>-228.44864549730801</v>
      </c>
      <c r="K81" s="50">
        <f>IFERROR(J81/E81,"-")</f>
        <v>-7.1457407125313385E-2</v>
      </c>
    </row>
    <row r="82" spans="1:11" ht="15" hidden="1" outlineLevel="1" thickBot="1" x14ac:dyDescent="0.35">
      <c r="A82" s="119"/>
      <c r="B82" s="65" t="s">
        <v>5</v>
      </c>
      <c r="C82" s="53">
        <f>C44</f>
        <v>133616.19366666669</v>
      </c>
      <c r="D82" s="54">
        <f>D44</f>
        <v>54.522083333333342</v>
      </c>
      <c r="E82" s="53">
        <f>C82/D82</f>
        <v>2450.680265641598</v>
      </c>
      <c r="F82" s="53">
        <f>F44</f>
        <v>352670.55208333326</v>
      </c>
      <c r="G82" s="54">
        <f>G44</f>
        <v>137.82041666666672</v>
      </c>
      <c r="H82" s="53">
        <f>F82/G82</f>
        <v>2558.9136980793228</v>
      </c>
      <c r="J82" s="55">
        <f>IFERROR(H82-E82,)</f>
        <v>108.23343243772479</v>
      </c>
      <c r="K82" s="56">
        <f>IFERROR(J82/E82,"-")</f>
        <v>4.4164648467264998E-2</v>
      </c>
    </row>
    <row r="83" spans="1:11" hidden="1" outlineLevel="1" x14ac:dyDescent="0.3"/>
    <row r="84" spans="1:11" hidden="1" outlineLevel="1" x14ac:dyDescent="0.3"/>
    <row r="85" spans="1:11" hidden="1" outlineLevel="1" x14ac:dyDescent="0.3"/>
    <row r="86" spans="1:11" hidden="1" outlineLevel="1" x14ac:dyDescent="0.3">
      <c r="C86"/>
      <c r="D86"/>
      <c r="E86"/>
      <c r="F86"/>
      <c r="G86"/>
    </row>
    <row r="87" spans="1:11" hidden="1" outlineLevel="1" x14ac:dyDescent="0.3">
      <c r="C87"/>
      <c r="D87"/>
      <c r="E87"/>
      <c r="F87"/>
      <c r="G87"/>
    </row>
    <row r="88" spans="1:11" collapsed="1" x14ac:dyDescent="0.3">
      <c r="C88"/>
      <c r="D88"/>
      <c r="E88"/>
      <c r="F88"/>
      <c r="G88"/>
    </row>
    <row r="89" spans="1:11" x14ac:dyDescent="0.3">
      <c r="C89"/>
      <c r="D89"/>
      <c r="E89"/>
      <c r="F89"/>
      <c r="G89"/>
    </row>
    <row r="90" spans="1:11" x14ac:dyDescent="0.3">
      <c r="C90"/>
      <c r="D90"/>
      <c r="E90"/>
      <c r="F90"/>
      <c r="G90"/>
    </row>
    <row r="91" spans="1:11" ht="28.2" hidden="1" outlineLevel="1" thickBot="1" x14ac:dyDescent="0.35">
      <c r="A91" s="66" t="s">
        <v>38</v>
      </c>
      <c r="B91" s="59" t="s">
        <v>35</v>
      </c>
      <c r="C91" s="53">
        <f>C5+C45</f>
        <v>489386.7906666667</v>
      </c>
      <c r="D91" s="54">
        <f>D5+D45</f>
        <v>117.66450000000002</v>
      </c>
      <c r="E91" s="53">
        <f>C91/D91</f>
        <v>4159.1711235476005</v>
      </c>
      <c r="F91" s="53">
        <f>F5+F45</f>
        <v>843978.90741666663</v>
      </c>
      <c r="G91" s="54">
        <f>G5+G45</f>
        <v>272.81175000000007</v>
      </c>
      <c r="H91" s="53">
        <f>F91/G91</f>
        <v>3093.6310749689719</v>
      </c>
      <c r="J91" s="55">
        <f>IFERROR(H91-E91,)</f>
        <v>-1065.5400485786286</v>
      </c>
      <c r="K91" s="56">
        <f>IFERROR(J91/E91,"-")</f>
        <v>-0.2561904804892392</v>
      </c>
    </row>
    <row r="92" spans="1:11" collapsed="1" x14ac:dyDescent="0.3"/>
    <row r="93" spans="1:11" x14ac:dyDescent="0.3">
      <c r="C93"/>
      <c r="D93"/>
      <c r="E93"/>
      <c r="F93"/>
      <c r="G93"/>
    </row>
    <row r="94" spans="1:11" x14ac:dyDescent="0.3">
      <c r="C94"/>
      <c r="D94"/>
      <c r="E94"/>
      <c r="F94"/>
      <c r="G94"/>
    </row>
    <row r="95" spans="1:11" x14ac:dyDescent="0.3">
      <c r="C95"/>
      <c r="D95"/>
      <c r="E95"/>
      <c r="F95"/>
      <c r="G95"/>
    </row>
    <row r="96" spans="1:11" x14ac:dyDescent="0.3">
      <c r="C96"/>
      <c r="D96"/>
      <c r="E96"/>
      <c r="F96"/>
      <c r="G96"/>
    </row>
    <row r="97" spans="1:25" s="1" customFormat="1" x14ac:dyDescent="0.3">
      <c r="A97"/>
      <c r="B97"/>
      <c r="C97"/>
      <c r="D97"/>
      <c r="E97"/>
      <c r="F97"/>
      <c r="G97"/>
      <c r="L97"/>
      <c r="M97"/>
      <c r="N97"/>
      <c r="O97"/>
      <c r="P97"/>
      <c r="Q97"/>
      <c r="R97"/>
      <c r="S97"/>
      <c r="T97"/>
      <c r="U97"/>
      <c r="V97"/>
      <c r="W97"/>
      <c r="X97"/>
      <c r="Y97"/>
    </row>
    <row r="98" spans="1:25" s="1" customFormat="1" x14ac:dyDescent="0.3">
      <c r="A98"/>
      <c r="B98"/>
      <c r="C98"/>
      <c r="D98"/>
      <c r="E98"/>
      <c r="F98"/>
      <c r="G98"/>
      <c r="L98"/>
      <c r="M98"/>
      <c r="N98"/>
      <c r="O98"/>
      <c r="P98"/>
      <c r="Q98"/>
      <c r="R98"/>
      <c r="S98"/>
      <c r="T98"/>
      <c r="U98"/>
      <c r="V98"/>
      <c r="W98"/>
      <c r="X98"/>
      <c r="Y98"/>
    </row>
    <row r="99" spans="1:25" s="1" customFormat="1" x14ac:dyDescent="0.3">
      <c r="A99"/>
      <c r="B99"/>
      <c r="C99"/>
      <c r="D99"/>
      <c r="E99"/>
      <c r="F99"/>
      <c r="G99"/>
      <c r="L99"/>
      <c r="M99"/>
      <c r="N99"/>
      <c r="O99"/>
      <c r="P99"/>
      <c r="Q99"/>
      <c r="R99"/>
      <c r="S99"/>
      <c r="T99"/>
      <c r="U99"/>
      <c r="V99"/>
      <c r="W99"/>
      <c r="X99"/>
      <c r="Y99"/>
    </row>
    <row r="100" spans="1:25" s="1" customFormat="1" hidden="1" outlineLevel="1" x14ac:dyDescent="0.3">
      <c r="A100" t="s">
        <v>39</v>
      </c>
      <c r="B100"/>
      <c r="C100"/>
      <c r="D100"/>
      <c r="E100"/>
      <c r="F100"/>
      <c r="G100"/>
      <c r="L100"/>
      <c r="M100"/>
      <c r="N100"/>
      <c r="O100"/>
      <c r="P100"/>
      <c r="Q100"/>
      <c r="R100"/>
      <c r="S100"/>
      <c r="T100"/>
      <c r="U100"/>
      <c r="V100"/>
      <c r="W100"/>
      <c r="X100"/>
      <c r="Y100"/>
    </row>
    <row r="101" spans="1:25" s="1" customFormat="1" hidden="1" outlineLevel="1" x14ac:dyDescent="0.3">
      <c r="A101" s="29" t="s">
        <v>58</v>
      </c>
      <c r="B101" s="29" t="s">
        <v>3</v>
      </c>
      <c r="C101" s="3">
        <v>12553.716249999999</v>
      </c>
      <c r="D101" s="43">
        <v>1.0239166666666666</v>
      </c>
      <c r="E101" s="3">
        <f>IFERROR(C101/D101,"-")</f>
        <v>12260.486286318874</v>
      </c>
      <c r="F101" s="3">
        <v>20896.211833333331</v>
      </c>
      <c r="G101" s="43">
        <v>1.9997500000000001</v>
      </c>
      <c r="H101" s="3">
        <f>IFERROR(F101/G101,"-")</f>
        <v>10449.412093178313</v>
      </c>
      <c r="J101" s="44">
        <f>IFERROR(H101-E101,)</f>
        <v>-1811.074193140561</v>
      </c>
      <c r="K101" s="45">
        <f>IFERROR(J101/E101,"-")</f>
        <v>-0.14771634263491545</v>
      </c>
      <c r="L101"/>
      <c r="M101"/>
      <c r="N101"/>
      <c r="O101"/>
      <c r="P101"/>
      <c r="Q101"/>
      <c r="R101"/>
      <c r="S101"/>
      <c r="T101"/>
      <c r="U101"/>
      <c r="V101"/>
      <c r="W101"/>
      <c r="X101"/>
      <c r="Y101"/>
    </row>
    <row r="102" spans="1:25" s="1" customFormat="1" hidden="1" outlineLevel="1" x14ac:dyDescent="0.3">
      <c r="A102" s="29" t="s">
        <v>59</v>
      </c>
      <c r="B102" s="29" t="s">
        <v>3</v>
      </c>
      <c r="C102" s="3">
        <v>13952.437166666665</v>
      </c>
      <c r="D102" s="43">
        <v>2.0500000000000003</v>
      </c>
      <c r="E102" s="3">
        <f>IFERROR(C102/D102,"-")</f>
        <v>6806.066910569104</v>
      </c>
      <c r="F102" s="3">
        <v>1906.5036666666665</v>
      </c>
      <c r="G102" s="43">
        <v>0.23683333333333334</v>
      </c>
      <c r="H102" s="3">
        <f>IFERROR(F102/G102,"-")</f>
        <v>8049.9802955665018</v>
      </c>
      <c r="J102" s="44">
        <f>IFERROR(H102-E102,)</f>
        <v>1243.9133849973978</v>
      </c>
      <c r="K102" s="45">
        <f>IFERROR(J102/E102,"-")</f>
        <v>0.18276537702938705</v>
      </c>
      <c r="L102"/>
      <c r="M102"/>
      <c r="N102"/>
      <c r="O102"/>
      <c r="P102"/>
      <c r="Q102"/>
      <c r="R102"/>
      <c r="S102"/>
      <c r="T102"/>
      <c r="U102"/>
      <c r="V102"/>
      <c r="W102"/>
      <c r="X102"/>
      <c r="Y102"/>
    </row>
    <row r="103" spans="1:25" s="1" customFormat="1" ht="28.8" hidden="1" outlineLevel="1" x14ac:dyDescent="0.3">
      <c r="A103" s="28" t="s">
        <v>60</v>
      </c>
      <c r="B103" s="29" t="s">
        <v>3</v>
      </c>
      <c r="C103" s="3">
        <v>28686.191666666666</v>
      </c>
      <c r="D103" s="43">
        <v>1.8541666666666667</v>
      </c>
      <c r="E103" s="3">
        <f>IFERROR(C103/D103,"-")</f>
        <v>15471.204494382022</v>
      </c>
      <c r="F103" s="3">
        <v>9249.7199999999993</v>
      </c>
      <c r="G103" s="43">
        <v>0.27200000000000002</v>
      </c>
      <c r="H103" s="3">
        <f>IFERROR(F103/G103,"-")</f>
        <v>34006.323529411762</v>
      </c>
      <c r="J103" s="44">
        <f>IFERROR(H103-E103,)</f>
        <v>18535.11903502974</v>
      </c>
      <c r="K103" s="45">
        <f>IFERROR(J103/E103,"-")</f>
        <v>1.1980398191853971</v>
      </c>
      <c r="L103"/>
      <c r="M103"/>
      <c r="N103"/>
      <c r="O103"/>
      <c r="P103"/>
      <c r="Q103"/>
      <c r="R103"/>
      <c r="S103"/>
      <c r="T103"/>
      <c r="U103"/>
      <c r="V103"/>
      <c r="W103"/>
      <c r="X103"/>
      <c r="Y103"/>
    </row>
    <row r="104" spans="1:25" s="1" customFormat="1" hidden="1" outlineLevel="1" x14ac:dyDescent="0.3">
      <c r="A104" s="29" t="s">
        <v>61</v>
      </c>
      <c r="B104" s="29" t="s">
        <v>3</v>
      </c>
      <c r="C104" s="3">
        <v>149940.48841666666</v>
      </c>
      <c r="D104" s="43">
        <v>19.130166666666668</v>
      </c>
      <c r="E104" s="3">
        <f>IFERROR(C104/D104,"-")</f>
        <v>7837.908107613629</v>
      </c>
      <c r="F104" s="3">
        <v>116800.77033333333</v>
      </c>
      <c r="G104" s="43">
        <v>18.784500000000001</v>
      </c>
      <c r="H104" s="3">
        <f>IFERROR(F104/G104,"-")</f>
        <v>6217.9334202844539</v>
      </c>
      <c r="J104" s="44">
        <f>IFERROR(H104-E104,)</f>
        <v>-1619.9746873291751</v>
      </c>
      <c r="K104" s="45">
        <f>IFERROR(J104/E104,"-")</f>
        <v>-0.20668457260369708</v>
      </c>
      <c r="L104"/>
      <c r="M104"/>
      <c r="N104"/>
      <c r="O104"/>
      <c r="P104"/>
      <c r="Q104"/>
      <c r="R104"/>
      <c r="S104"/>
      <c r="T104"/>
      <c r="U104"/>
      <c r="V104"/>
      <c r="W104"/>
      <c r="X104"/>
      <c r="Y104"/>
    </row>
    <row r="105" spans="1:25" s="1" customFormat="1" collapsed="1" x14ac:dyDescent="0.3">
      <c r="A105"/>
      <c r="B105"/>
      <c r="C105"/>
      <c r="D105"/>
      <c r="E105"/>
      <c r="F105"/>
      <c r="G105"/>
      <c r="L105"/>
      <c r="M105"/>
      <c r="N105"/>
      <c r="O105"/>
      <c r="P105"/>
      <c r="Q105"/>
      <c r="R105"/>
      <c r="S105"/>
      <c r="T105"/>
      <c r="U105"/>
      <c r="V105"/>
      <c r="W105"/>
      <c r="X105"/>
      <c r="Y105"/>
    </row>
    <row r="106" spans="1:25" s="1" customFormat="1" x14ac:dyDescent="0.3">
      <c r="A106"/>
      <c r="B106"/>
      <c r="C106"/>
      <c r="D106"/>
      <c r="E106"/>
      <c r="F106"/>
      <c r="G106"/>
      <c r="L106"/>
      <c r="M106"/>
      <c r="N106"/>
      <c r="O106"/>
      <c r="P106"/>
      <c r="Q106"/>
      <c r="R106"/>
      <c r="S106"/>
      <c r="T106"/>
      <c r="U106"/>
      <c r="V106"/>
      <c r="W106"/>
      <c r="X106"/>
      <c r="Y106"/>
    </row>
    <row r="107" spans="1:25" s="1" customFormat="1" x14ac:dyDescent="0.3">
      <c r="A107"/>
      <c r="B107"/>
      <c r="C107"/>
      <c r="D107"/>
      <c r="E107"/>
      <c r="F107"/>
      <c r="G107"/>
      <c r="L107"/>
      <c r="M107"/>
      <c r="N107"/>
      <c r="O107"/>
      <c r="P107"/>
      <c r="Q107"/>
      <c r="R107"/>
      <c r="S107"/>
      <c r="T107"/>
      <c r="U107"/>
      <c r="V107"/>
      <c r="W107"/>
      <c r="X107"/>
      <c r="Y107"/>
    </row>
    <row r="108" spans="1:25" s="1" customFormat="1" x14ac:dyDescent="0.3">
      <c r="A108"/>
      <c r="B108"/>
      <c r="C108"/>
      <c r="D108"/>
      <c r="E108"/>
      <c r="F108"/>
      <c r="G108"/>
      <c r="L108"/>
      <c r="M108"/>
      <c r="N108"/>
      <c r="O108"/>
      <c r="P108"/>
      <c r="Q108"/>
      <c r="R108"/>
      <c r="S108"/>
      <c r="T108"/>
      <c r="U108"/>
      <c r="V108"/>
      <c r="W108"/>
      <c r="X108"/>
      <c r="Y108"/>
    </row>
    <row r="109" spans="1:25" s="1" customFormat="1" x14ac:dyDescent="0.3">
      <c r="A109"/>
      <c r="B109"/>
      <c r="C109"/>
      <c r="D109"/>
      <c r="E109"/>
      <c r="F109"/>
      <c r="G109"/>
      <c r="L109"/>
      <c r="M109"/>
      <c r="N109"/>
      <c r="O109"/>
      <c r="P109"/>
      <c r="Q109"/>
      <c r="R109"/>
      <c r="S109"/>
      <c r="T109"/>
      <c r="U109"/>
      <c r="V109"/>
      <c r="W109"/>
      <c r="X109"/>
      <c r="Y109"/>
    </row>
    <row r="110" spans="1:25" s="1" customFormat="1" x14ac:dyDescent="0.3">
      <c r="A110"/>
      <c r="B110"/>
      <c r="C110"/>
      <c r="D110"/>
      <c r="E110"/>
      <c r="F110"/>
      <c r="G110"/>
      <c r="L110"/>
      <c r="M110"/>
      <c r="N110"/>
      <c r="O110"/>
      <c r="P110"/>
      <c r="Q110"/>
      <c r="R110"/>
      <c r="S110"/>
      <c r="T110"/>
      <c r="U110"/>
      <c r="V110"/>
      <c r="W110"/>
      <c r="X110"/>
      <c r="Y110"/>
    </row>
    <row r="111" spans="1:25" s="1" customFormat="1" x14ac:dyDescent="0.3">
      <c r="A111"/>
      <c r="B111"/>
      <c r="C111"/>
      <c r="D111"/>
      <c r="E111"/>
      <c r="F111"/>
      <c r="G111"/>
      <c r="L111"/>
      <c r="M111"/>
      <c r="N111"/>
      <c r="O111"/>
      <c r="P111"/>
      <c r="Q111"/>
      <c r="R111"/>
      <c r="S111"/>
      <c r="T111"/>
      <c r="U111"/>
      <c r="V111"/>
      <c r="W111"/>
      <c r="X111"/>
      <c r="Y111"/>
    </row>
    <row r="112" spans="1:25" s="1" customFormat="1" x14ac:dyDescent="0.3">
      <c r="A112"/>
      <c r="B112"/>
      <c r="C112"/>
      <c r="D112"/>
      <c r="E112"/>
      <c r="F112"/>
      <c r="G112"/>
      <c r="L112"/>
      <c r="M112"/>
      <c r="N112"/>
      <c r="O112"/>
      <c r="P112"/>
      <c r="Q112"/>
      <c r="R112"/>
      <c r="S112"/>
      <c r="T112"/>
      <c r="U112"/>
      <c r="V112"/>
      <c r="W112"/>
      <c r="X112"/>
      <c r="Y112"/>
    </row>
    <row r="113" spans="1:25" s="1" customFormat="1" x14ac:dyDescent="0.3">
      <c r="A113"/>
      <c r="B113"/>
      <c r="C113"/>
      <c r="D113"/>
      <c r="E113"/>
      <c r="F113"/>
      <c r="G113"/>
      <c r="L113"/>
      <c r="M113"/>
      <c r="N113"/>
      <c r="O113"/>
      <c r="P113"/>
      <c r="Q113"/>
      <c r="R113"/>
      <c r="S113"/>
      <c r="T113"/>
      <c r="U113"/>
      <c r="V113"/>
      <c r="W113"/>
      <c r="X113"/>
      <c r="Y113"/>
    </row>
    <row r="114" spans="1:25" s="1" customFormat="1" x14ac:dyDescent="0.3">
      <c r="A114"/>
      <c r="B114"/>
      <c r="C114"/>
      <c r="D114"/>
      <c r="E114"/>
      <c r="F114"/>
      <c r="G114"/>
      <c r="L114"/>
      <c r="M114"/>
      <c r="N114"/>
      <c r="O114"/>
      <c r="P114"/>
      <c r="Q114"/>
      <c r="R114"/>
      <c r="S114"/>
      <c r="T114"/>
      <c r="U114"/>
      <c r="V114"/>
      <c r="W114"/>
      <c r="X114"/>
      <c r="Y114"/>
    </row>
    <row r="115" spans="1:25" s="1" customFormat="1" x14ac:dyDescent="0.3">
      <c r="A115"/>
      <c r="B115"/>
      <c r="C115"/>
      <c r="D115"/>
      <c r="E115"/>
      <c r="F115"/>
      <c r="G115"/>
      <c r="L115"/>
      <c r="M115"/>
      <c r="N115"/>
      <c r="O115"/>
      <c r="P115"/>
      <c r="Q115"/>
      <c r="R115"/>
      <c r="S115"/>
      <c r="T115"/>
      <c r="U115"/>
      <c r="V115"/>
      <c r="W115"/>
      <c r="X115"/>
      <c r="Y115"/>
    </row>
  </sheetData>
  <mergeCells count="27">
    <mergeCell ref="M14:O14"/>
    <mergeCell ref="A80:A82"/>
    <mergeCell ref="A42:A44"/>
    <mergeCell ref="A51:K51"/>
    <mergeCell ref="A76:K76"/>
    <mergeCell ref="C78:E78"/>
    <mergeCell ref="F78:H78"/>
    <mergeCell ref="A15:A17"/>
    <mergeCell ref="A18:A20"/>
    <mergeCell ref="A21:A23"/>
    <mergeCell ref="A24:A26"/>
    <mergeCell ref="A27:A29"/>
    <mergeCell ref="A30:A32"/>
    <mergeCell ref="A33:A35"/>
    <mergeCell ref="A36:A38"/>
    <mergeCell ref="A39:A41"/>
    <mergeCell ref="T13:V13"/>
    <mergeCell ref="W13:Y13"/>
    <mergeCell ref="A11:K11"/>
    <mergeCell ref="A1:K1"/>
    <mergeCell ref="C3:E3"/>
    <mergeCell ref="F3:H3"/>
    <mergeCell ref="T3:V3"/>
    <mergeCell ref="W3:Y3"/>
    <mergeCell ref="A7:K7"/>
    <mergeCell ref="C13:E13"/>
    <mergeCell ref="F13:H13"/>
  </mergeCells>
  <pageMargins left="0.25" right="0.25" top="0.75" bottom="0.75" header="0.3" footer="0.3"/>
  <pageSetup paperSize="9" scale="93" fitToHeight="0" orientation="landscape" r:id="rId1"/>
  <rowBreaks count="2" manualBreakCount="2">
    <brk id="7" max="10" man="1"/>
    <brk id="3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view="pageBreakPreview" topLeftCell="A19" zoomScaleNormal="100" zoomScaleSheetLayoutView="100" workbookViewId="0">
      <selection activeCell="E27" sqref="E27"/>
    </sheetView>
  </sheetViews>
  <sheetFormatPr baseColWidth="10" defaultRowHeight="14.4" x14ac:dyDescent="0.3"/>
  <cols>
    <col min="1" max="1" width="46.44140625" customWidth="1"/>
  </cols>
  <sheetData>
    <row r="1" spans="1:4" ht="15" thickBot="1" x14ac:dyDescent="0.35"/>
    <row r="2" spans="1:4" ht="37.200000000000003" customHeight="1" thickBot="1" x14ac:dyDescent="0.4">
      <c r="A2" s="127" t="s">
        <v>10</v>
      </c>
      <c r="B2" s="128"/>
      <c r="C2" s="128"/>
      <c r="D2" s="129"/>
    </row>
    <row r="4" spans="1:4" x14ac:dyDescent="0.3">
      <c r="B4" s="8" t="s">
        <v>1</v>
      </c>
      <c r="C4" s="8" t="s">
        <v>0</v>
      </c>
      <c r="D4" s="8" t="s">
        <v>2</v>
      </c>
    </row>
    <row r="5" spans="1:4" x14ac:dyDescent="0.3">
      <c r="A5" s="10" t="s">
        <v>8</v>
      </c>
      <c r="B5" s="7">
        <v>8</v>
      </c>
      <c r="C5" s="7">
        <v>41</v>
      </c>
      <c r="D5" s="6">
        <f>C5-B5</f>
        <v>33</v>
      </c>
    </row>
    <row r="6" spans="1:4" ht="15" thickBot="1" x14ac:dyDescent="0.35">
      <c r="A6" s="10" t="s">
        <v>9</v>
      </c>
      <c r="B6" s="11">
        <v>11</v>
      </c>
      <c r="C6" s="11">
        <v>41</v>
      </c>
      <c r="D6" s="12">
        <f>C6-B6</f>
        <v>30</v>
      </c>
    </row>
    <row r="7" spans="1:4" ht="15" thickBot="1" x14ac:dyDescent="0.35">
      <c r="A7" s="9" t="s">
        <v>7</v>
      </c>
      <c r="B7" s="5">
        <v>0.72727272727272729</v>
      </c>
      <c r="C7" s="5">
        <v>1</v>
      </c>
      <c r="D7" s="102">
        <f>C7-B7</f>
        <v>0.27272727272727271</v>
      </c>
    </row>
    <row r="8" spans="1:4" x14ac:dyDescent="0.3">
      <c r="A8" s="77"/>
      <c r="B8" s="78"/>
      <c r="C8" s="79" t="s">
        <v>66</v>
      </c>
      <c r="D8" s="79" t="s">
        <v>69</v>
      </c>
    </row>
    <row r="9" spans="1:4" ht="15" thickBot="1" x14ac:dyDescent="0.35"/>
    <row r="10" spans="1:4" ht="36" customHeight="1" thickBot="1" x14ac:dyDescent="0.4">
      <c r="A10" s="127" t="s">
        <v>12</v>
      </c>
      <c r="B10" s="128"/>
      <c r="C10" s="128"/>
      <c r="D10" s="129"/>
    </row>
    <row r="12" spans="1:4" x14ac:dyDescent="0.3">
      <c r="B12" s="8" t="s">
        <v>1</v>
      </c>
      <c r="C12" s="8" t="s">
        <v>0</v>
      </c>
      <c r="D12" s="8" t="s">
        <v>2</v>
      </c>
    </row>
    <row r="13" spans="1:4" x14ac:dyDescent="0.3">
      <c r="A13" s="10" t="s">
        <v>8</v>
      </c>
      <c r="B13" s="7">
        <v>13</v>
      </c>
      <c r="C13" s="7">
        <v>38</v>
      </c>
      <c r="D13" s="6">
        <f>C13-B13</f>
        <v>25</v>
      </c>
    </row>
    <row r="14" spans="1:4" ht="15" thickBot="1" x14ac:dyDescent="0.35">
      <c r="A14" s="10" t="s">
        <v>9</v>
      </c>
      <c r="B14" s="11">
        <v>118</v>
      </c>
      <c r="C14" s="11">
        <v>332</v>
      </c>
      <c r="D14" s="12">
        <f>C14-B14</f>
        <v>214</v>
      </c>
    </row>
    <row r="15" spans="1:4" ht="15" thickBot="1" x14ac:dyDescent="0.35">
      <c r="A15" s="9" t="s">
        <v>11</v>
      </c>
      <c r="B15" s="5">
        <f>B13/B14</f>
        <v>0.11016949152542373</v>
      </c>
      <c r="C15" s="5">
        <f t="shared" ref="C15" si="0">C13/C14</f>
        <v>0.1144578313253012</v>
      </c>
      <c r="D15" s="102">
        <f>(C15-B15)</f>
        <v>4.2883397998774719E-3</v>
      </c>
    </row>
    <row r="16" spans="1:4" x14ac:dyDescent="0.3">
      <c r="A16" s="77"/>
      <c r="B16" s="78"/>
      <c r="C16" s="100" t="s">
        <v>66</v>
      </c>
      <c r="D16" s="101" t="s">
        <v>70</v>
      </c>
    </row>
    <row r="21" spans="1:4" ht="15" thickBot="1" x14ac:dyDescent="0.35"/>
    <row r="22" spans="1:4" ht="33.6" customHeight="1" thickBot="1" x14ac:dyDescent="0.35">
      <c r="A22" s="121" t="s">
        <v>14</v>
      </c>
      <c r="B22" s="122"/>
      <c r="C22" s="122"/>
      <c r="D22" s="123"/>
    </row>
    <row r="24" spans="1:4" ht="15" thickBot="1" x14ac:dyDescent="0.35">
      <c r="B24" s="8" t="s">
        <v>1</v>
      </c>
      <c r="C24" s="8" t="s">
        <v>0</v>
      </c>
    </row>
    <row r="25" spans="1:4" ht="30.6" customHeight="1" thickBot="1" x14ac:dyDescent="0.35">
      <c r="A25" s="13" t="s">
        <v>13</v>
      </c>
      <c r="B25" s="14">
        <v>7</v>
      </c>
      <c r="C25" s="98">
        <v>3</v>
      </c>
    </row>
    <row r="26" spans="1:4" x14ac:dyDescent="0.3">
      <c r="B26" s="100" t="s">
        <v>66</v>
      </c>
      <c r="C26" s="99" t="s">
        <v>71</v>
      </c>
    </row>
    <row r="30" spans="1:4" ht="15" thickBot="1" x14ac:dyDescent="0.35"/>
    <row r="31" spans="1:4" ht="18.600000000000001" thickBot="1" x14ac:dyDescent="0.4">
      <c r="A31" s="124" t="s">
        <v>82</v>
      </c>
      <c r="B31" s="125"/>
      <c r="C31" s="125"/>
      <c r="D31" s="126"/>
    </row>
    <row r="32" spans="1:4" ht="15" thickBot="1" x14ac:dyDescent="0.35"/>
    <row r="33" spans="1:4" ht="43.8" thickBot="1" x14ac:dyDescent="0.35">
      <c r="A33" s="15" t="s">
        <v>15</v>
      </c>
      <c r="B33" s="23" t="s">
        <v>21</v>
      </c>
      <c r="C33" s="24" t="s">
        <v>25</v>
      </c>
      <c r="D33" s="24" t="s">
        <v>20</v>
      </c>
    </row>
    <row r="34" spans="1:4" ht="43.2" x14ac:dyDescent="0.3">
      <c r="A34" s="17" t="s">
        <v>23</v>
      </c>
      <c r="B34" s="19">
        <v>4.5027681821530603</v>
      </c>
      <c r="C34" s="80">
        <v>35</v>
      </c>
      <c r="D34" s="80" t="s">
        <v>18</v>
      </c>
    </row>
    <row r="35" spans="1:4" ht="43.2" x14ac:dyDescent="0.3">
      <c r="A35" s="18" t="s">
        <v>24</v>
      </c>
      <c r="B35" s="20">
        <v>4.126263792718678</v>
      </c>
      <c r="C35" s="81">
        <v>27</v>
      </c>
      <c r="D35" s="81" t="s">
        <v>19</v>
      </c>
    </row>
    <row r="36" spans="1:4" ht="28.8" x14ac:dyDescent="0.3">
      <c r="A36" s="18" t="s">
        <v>10</v>
      </c>
      <c r="B36" s="20">
        <v>27.27272727272727</v>
      </c>
      <c r="C36" s="81">
        <v>0</v>
      </c>
      <c r="D36" s="81" t="s">
        <v>17</v>
      </c>
    </row>
    <row r="37" spans="1:4" ht="28.8" x14ac:dyDescent="0.3">
      <c r="A37" s="18" t="s">
        <v>12</v>
      </c>
      <c r="B37" s="21">
        <v>4.2883397998774719E-3</v>
      </c>
      <c r="C37" s="81">
        <v>10</v>
      </c>
      <c r="D37" s="81" t="s">
        <v>17</v>
      </c>
    </row>
    <row r="38" spans="1:4" ht="43.8" thickBot="1" x14ac:dyDescent="0.35">
      <c r="A38" s="16" t="s">
        <v>14</v>
      </c>
      <c r="B38" s="22">
        <v>3</v>
      </c>
      <c r="C38" s="82">
        <v>4</v>
      </c>
      <c r="D38" s="81" t="s">
        <v>17</v>
      </c>
    </row>
    <row r="39" spans="1:4" ht="15" thickBot="1" x14ac:dyDescent="0.35">
      <c r="A39" s="95" t="s">
        <v>22</v>
      </c>
      <c r="B39" s="96"/>
      <c r="C39" s="97">
        <v>76</v>
      </c>
      <c r="D39" s="97" t="s">
        <v>16</v>
      </c>
    </row>
    <row r="40" spans="1:4" ht="15.6" x14ac:dyDescent="0.3">
      <c r="A40" s="130" t="s">
        <v>75</v>
      </c>
      <c r="B40" s="131"/>
      <c r="C40" s="131"/>
      <c r="D40" s="131"/>
    </row>
  </sheetData>
  <mergeCells count="5">
    <mergeCell ref="A22:D22"/>
    <mergeCell ref="A31:D31"/>
    <mergeCell ref="A10:D10"/>
    <mergeCell ref="A2:D2"/>
    <mergeCell ref="A40:D40"/>
  </mergeCells>
  <pageMargins left="0.70866141732283472" right="0.70866141732283472" top="0.15748031496062992" bottom="0.15748031496062992" header="0.31496062992125984" footer="0.31496062992125984"/>
  <pageSetup paperSize="9" fitToHeight="0" orientation="landscape" r:id="rId1"/>
  <rowBreaks count="1" manualBreakCount="1">
    <brk id="2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1. Rém. brute moy titulaires</vt:lpstr>
      <vt:lpstr>2. Rém. brute moy contract perm</vt:lpstr>
      <vt:lpstr>Indicateurs 3. 4. 5. et RECAP</vt:lpstr>
      <vt:lpstr>'1. Rém. brute moy titulaires'!Zone_d_impression</vt:lpstr>
      <vt:lpstr>'2. Rém. brute moy contract perm'!Zone_d_impression</vt:lpstr>
      <vt:lpstr>'Indicateurs 3. 4. 5. et RECAP'!Zone_d_impression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Windows</dc:creator>
  <cp:lastModifiedBy>Utilisateur Windows</cp:lastModifiedBy>
  <cp:lastPrinted>2024-12-11T14:43:50Z</cp:lastPrinted>
  <dcterms:created xsi:type="dcterms:W3CDTF">2024-09-24T09:14:41Z</dcterms:created>
  <dcterms:modified xsi:type="dcterms:W3CDTF">2024-12-11T14:46:24Z</dcterms:modified>
</cp:coreProperties>
</file>